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ON\2016\2016_DIAGONISMOI\2016_diagonismoi_Genikoi\2016-0896CLEANINGSERVICES\2016-0896ANARTISEIS\"/>
    </mc:Choice>
  </mc:AlternateContent>
  <bookViews>
    <workbookView xWindow="0" yWindow="0" windowWidth="28800" windowHeight="12480"/>
  </bookViews>
  <sheets>
    <sheet name="ΠΙΝΑΚΑΣ Δ2 ΟΙΚΟΝΟΜΙΚΗ" sheetId="2" r:id="rId1"/>
    <sheet name="ΠΙΝΑΚΑΣ Δ3 ΥΠΟΔΕΙΓΜΑ" sheetId="1" r:id="rId2"/>
  </sheets>
  <definedNames>
    <definedName name="_xlnm.Print_Area" localSheetId="0">'ΠΙΝΑΚΑΣ Δ2 ΟΙΚΟΝΟΜΙΚΗ'!$A$1:$O$71</definedName>
    <definedName name="_xlnm.Print_Area" localSheetId="1">'ΠΙΝΑΚΑΣ Δ3 ΥΠΟΔΕΙΓΜΑ'!$A$1:$O$59</definedName>
    <definedName name="_xlnm.Print_Titles" localSheetId="0">'ΠΙΝΑΚΑΣ Δ2 ΟΙΚΟΝΟΜΙΚΗ'!$1:$5</definedName>
    <definedName name="_xlnm.Print_Titles" localSheetId="1">'ΠΙΝΑΚΑΣ Δ3 ΥΠΟΔΕΙΓΜΑ'!$1:$5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3" i="2"/>
  <c r="K58" i="2"/>
  <c r="O58" i="2" s="1"/>
  <c r="G58" i="2"/>
  <c r="K57" i="2"/>
  <c r="O57" i="2" s="1"/>
  <c r="G57" i="2"/>
  <c r="K56" i="2"/>
  <c r="O56" i="2" s="1"/>
  <c r="G56" i="2"/>
  <c r="K55" i="2"/>
  <c r="O55" i="2" s="1"/>
  <c r="G55" i="2"/>
  <c r="K54" i="2"/>
  <c r="O54" i="2" s="1"/>
  <c r="G54" i="2"/>
  <c r="K53" i="2"/>
  <c r="O53" i="2" s="1"/>
  <c r="C47" i="2"/>
  <c r="K46" i="2"/>
  <c r="K45" i="2"/>
  <c r="O45" i="2" s="1"/>
  <c r="K44" i="2"/>
  <c r="O44" i="2" s="1"/>
  <c r="K43" i="2"/>
  <c r="O43" i="2" s="1"/>
  <c r="K42" i="2"/>
  <c r="O42" i="2" s="1"/>
  <c r="K41" i="2"/>
  <c r="O41" i="2" s="1"/>
  <c r="C41" i="2"/>
  <c r="K40" i="2"/>
  <c r="O40" i="2" s="1"/>
  <c r="K39" i="2"/>
  <c r="K38" i="2"/>
  <c r="O38" i="2" s="1"/>
  <c r="K37" i="2"/>
  <c r="O37" i="2" s="1"/>
  <c r="C37" i="2"/>
  <c r="K36" i="2"/>
  <c r="O36" i="2" s="1"/>
  <c r="C35" i="2"/>
  <c r="K35" i="2" s="1"/>
  <c r="O35" i="2" s="1"/>
  <c r="K34" i="2"/>
  <c r="O34" i="2" s="1"/>
  <c r="K33" i="2"/>
  <c r="O33" i="2" s="1"/>
  <c r="C33" i="2"/>
  <c r="C32" i="2"/>
  <c r="K32" i="2" s="1"/>
  <c r="O32" i="2" s="1"/>
  <c r="K31" i="2"/>
  <c r="O31" i="2" s="1"/>
  <c r="K30" i="2"/>
  <c r="O30" i="2" s="1"/>
  <c r="C30" i="2"/>
  <c r="C29" i="2"/>
  <c r="K29" i="2" s="1"/>
  <c r="O29" i="2" s="1"/>
  <c r="K28" i="2"/>
  <c r="O28" i="2" s="1"/>
  <c r="K27" i="2"/>
  <c r="O27" i="2" s="1"/>
  <c r="C27" i="2"/>
  <c r="K26" i="2"/>
  <c r="C25" i="2"/>
  <c r="K25" i="2" s="1"/>
  <c r="O25" i="2" s="1"/>
  <c r="K24" i="2"/>
  <c r="O24" i="2" s="1"/>
  <c r="K23" i="2"/>
  <c r="O23" i="2" s="1"/>
  <c r="K22" i="2"/>
  <c r="O22" i="2" s="1"/>
  <c r="K21" i="2"/>
  <c r="O21" i="2" s="1"/>
  <c r="C21" i="2"/>
  <c r="K20" i="2"/>
  <c r="O20" i="2" s="1"/>
  <c r="K19" i="2"/>
  <c r="C18" i="2"/>
  <c r="K18" i="2" s="1"/>
  <c r="O18" i="2" s="1"/>
  <c r="K17" i="2"/>
  <c r="O17" i="2" s="1"/>
  <c r="K16" i="2"/>
  <c r="O16" i="2" s="1"/>
  <c r="K15" i="2"/>
  <c r="O15" i="2" s="1"/>
  <c r="C15" i="2"/>
  <c r="K14" i="2"/>
  <c r="C13" i="2"/>
  <c r="K13" i="2" s="1"/>
  <c r="O13" i="2" s="1"/>
  <c r="K12" i="2"/>
  <c r="O12" i="2" s="1"/>
  <c r="C12" i="2"/>
  <c r="K11" i="2"/>
  <c r="K10" i="2"/>
  <c r="O10" i="2" s="1"/>
  <c r="C9" i="2"/>
  <c r="K9" i="2" s="1"/>
  <c r="O9" i="2" s="1"/>
  <c r="K8" i="2"/>
  <c r="O8" i="2" s="1"/>
  <c r="C8" i="2"/>
  <c r="O7" i="2"/>
  <c r="K7" i="2"/>
  <c r="C6" i="2"/>
  <c r="N47" i="2" s="1"/>
  <c r="N3" i="2"/>
  <c r="M3" i="2"/>
  <c r="O11" i="2" s="1"/>
  <c r="L3" i="2"/>
  <c r="O39" i="2" s="1"/>
  <c r="G47" i="2" l="1"/>
  <c r="K6" i="2"/>
  <c r="H47" i="2"/>
  <c r="L47" i="2"/>
  <c r="O14" i="2"/>
  <c r="O19" i="2"/>
  <c r="O26" i="2"/>
  <c r="O46" i="2"/>
  <c r="I47" i="2"/>
  <c r="M47" i="2"/>
  <c r="J47" i="2"/>
  <c r="O6" i="2" l="1"/>
  <c r="O47" i="2" s="1"/>
  <c r="K47" i="2"/>
  <c r="K48" i="2"/>
  <c r="G58" i="1"/>
  <c r="G57" i="1"/>
  <c r="G56" i="1"/>
  <c r="G55" i="1"/>
  <c r="G54" i="1"/>
  <c r="K53" i="1"/>
  <c r="O53" i="1" s="1"/>
  <c r="K46" i="1"/>
  <c r="K45" i="1"/>
  <c r="O45" i="1" s="1"/>
  <c r="K44" i="1"/>
  <c r="K43" i="1"/>
  <c r="K42" i="1"/>
  <c r="K40" i="1"/>
  <c r="O40" i="1" s="1"/>
  <c r="K39" i="1"/>
  <c r="K38" i="1"/>
  <c r="K36" i="1"/>
  <c r="K34" i="1"/>
  <c r="O34" i="1" s="1"/>
  <c r="K31" i="1"/>
  <c r="K28" i="1"/>
  <c r="K26" i="1"/>
  <c r="K24" i="1"/>
  <c r="O24" i="1" s="1"/>
  <c r="K23" i="1"/>
  <c r="K22" i="1"/>
  <c r="C21" i="1"/>
  <c r="K21" i="1" s="1"/>
  <c r="K20" i="1"/>
  <c r="O20" i="1" s="1"/>
  <c r="K19" i="1"/>
  <c r="C18" i="1"/>
  <c r="K18" i="1" s="1"/>
  <c r="K17" i="1"/>
  <c r="K16" i="1"/>
  <c r="O16" i="1" s="1"/>
  <c r="K14" i="1"/>
  <c r="C15" i="1"/>
  <c r="K15" i="1" s="1"/>
  <c r="C13" i="1"/>
  <c r="K11" i="1"/>
  <c r="O11" i="1" s="1"/>
  <c r="C12" i="1"/>
  <c r="K12" i="1" s="1"/>
  <c r="K10" i="1"/>
  <c r="O10" i="1" s="1"/>
  <c r="C9" i="1"/>
  <c r="K9" i="1" s="1"/>
  <c r="O9" i="1" s="1"/>
  <c r="K7" i="1"/>
  <c r="O7" i="1" s="1"/>
  <c r="N3" i="1"/>
  <c r="M3" i="1"/>
  <c r="L3" i="1"/>
  <c r="O43" i="1" s="1"/>
  <c r="K59" i="2" l="1"/>
  <c r="O48" i="2"/>
  <c r="O59" i="2" s="1"/>
  <c r="O17" i="1"/>
  <c r="O26" i="1"/>
  <c r="O36" i="1"/>
  <c r="O42" i="1"/>
  <c r="O46" i="1"/>
  <c r="K56" i="1"/>
  <c r="O56" i="1" s="1"/>
  <c r="K55" i="1"/>
  <c r="O55" i="1" s="1"/>
  <c r="O15" i="1"/>
  <c r="O18" i="1"/>
  <c r="O22" i="1"/>
  <c r="O28" i="1"/>
  <c r="O38" i="1"/>
  <c r="K57" i="1"/>
  <c r="O57" i="1" s="1"/>
  <c r="O14" i="1"/>
  <c r="O19" i="1"/>
  <c r="O31" i="1"/>
  <c r="O39" i="1"/>
  <c r="K54" i="1"/>
  <c r="O54" i="1" s="1"/>
  <c r="K58" i="1"/>
  <c r="O58" i="1" s="1"/>
  <c r="O44" i="1"/>
  <c r="O12" i="1"/>
  <c r="O23" i="1"/>
  <c r="K13" i="1"/>
  <c r="O13" i="1" s="1"/>
  <c r="O21" i="1"/>
  <c r="C6" i="1"/>
  <c r="C8" i="1"/>
  <c r="K8" i="1" s="1"/>
  <c r="O8" i="1" s="1"/>
  <c r="C25" i="1"/>
  <c r="K25" i="1" s="1"/>
  <c r="O25" i="1" s="1"/>
  <c r="C29" i="1"/>
  <c r="K29" i="1" s="1"/>
  <c r="O29" i="1" s="1"/>
  <c r="C30" i="1"/>
  <c r="K30" i="1" s="1"/>
  <c r="O30" i="1" s="1"/>
  <c r="C32" i="1"/>
  <c r="K32" i="1" s="1"/>
  <c r="O32" i="1" s="1"/>
  <c r="C33" i="1"/>
  <c r="K33" i="1" s="1"/>
  <c r="O33" i="1" s="1"/>
  <c r="C41" i="1"/>
  <c r="K41" i="1" s="1"/>
  <c r="O41" i="1" s="1"/>
  <c r="C47" i="1"/>
  <c r="C27" i="1"/>
  <c r="K27" i="1" s="1"/>
  <c r="O27" i="1" s="1"/>
  <c r="C35" i="1"/>
  <c r="K35" i="1" s="1"/>
  <c r="O35" i="1" s="1"/>
  <c r="C37" i="1"/>
  <c r="K37" i="1" s="1"/>
  <c r="O37" i="1" s="1"/>
  <c r="L47" i="1" l="1"/>
  <c r="H47" i="1"/>
  <c r="K6" i="1"/>
  <c r="J47" i="1"/>
  <c r="G47" i="1"/>
  <c r="N47" i="1"/>
  <c r="M47" i="1"/>
  <c r="I47" i="1"/>
  <c r="K47" i="1" l="1"/>
  <c r="O6" i="1"/>
  <c r="O47" i="1" s="1"/>
  <c r="K48" i="1"/>
  <c r="K59" i="1" l="1"/>
  <c r="O48" i="1"/>
  <c r="O59" i="1" s="1"/>
</calcChain>
</file>

<file path=xl/sharedStrings.xml><?xml version="1.0" encoding="utf-8"?>
<sst xmlns="http://schemas.openxmlformats.org/spreadsheetml/2006/main" count="326" uniqueCount="119">
  <si>
    <r>
      <t xml:space="preserve">ΚΑΘΑΡΙΣΜΟΣ ΚΤΗΡΙΑΚΩΝ ΕΓΚΑΤΑΣΤΑΣΕΩΝ ΙΙΒΕΑΑ: </t>
    </r>
    <r>
      <rPr>
        <b/>
        <sz val="10"/>
        <rFont val="Arial"/>
        <family val="2"/>
        <charset val="161"/>
      </rPr>
      <t>ΤΜΗΜΑ Α</t>
    </r>
  </si>
  <si>
    <t>ΣΥΝΟΛΙΚΗ ΜΗΝΙΑΙΑ ΔΑΠΑΝΗ ΣΕ ΕΥΡΩ</t>
  </si>
  <si>
    <t>ΣΥΝΟΛΙΚΗ ΕΤΗΣΙΑ ΔΑΠΑΝΗ ΣΕ ΕΥΡΩ</t>
  </si>
  <si>
    <t>ΠΡΟΓΡΑΜΜΑΤΙΣΜΟΣ ΚΑΘΑΡΙΣΜΟΥ ΧΩΡΩΝ ΙΙΒΕΑΑ 2015</t>
  </si>
  <si>
    <t>σαράντα τέσσερις φορές το μήνα</t>
  </si>
  <si>
    <t>είκοσι δύο φορές το μήνα</t>
  </si>
  <si>
    <t>πέντε φορές το μήνα</t>
  </si>
  <si>
    <t>μία φορά το μήνα</t>
  </si>
  <si>
    <t>κάθε τέσσερις μήνες</t>
  </si>
  <si>
    <t>κάθε έξι μήνες</t>
  </si>
  <si>
    <t>κάθε δώδεκα μήνες</t>
  </si>
  <si>
    <t>Α/Α</t>
  </si>
  <si>
    <t>ΚΑΤΗΓΟΡΙΕΣ ΧΩΡΩΝ</t>
  </si>
  <si>
    <t>ΚΑΘΑΡΕΣ ΕΠΙΦΑΝΕΙΕΣ (τ.μ.)</t>
  </si>
  <si>
    <t>ΕΙΔΟΣ ΚΑΘΑΡΙΣΜΟΥ</t>
  </si>
  <si>
    <t>ΠΡΟΣΦΕΡΟΜΕΝΗ ΤΙΜΗ ΜΟΝΑΔΑΣ ΣΕ ΕΥΡΩ ΑΝΑ Τ.Μ., ΗΜΕΡΑ ΚΑΙ ΤΡΟΠΟ ΚΑΘΑΡΙΣΜΟΥ</t>
  </si>
  <si>
    <t>α</t>
  </si>
  <si>
    <t>Κλιμακο στάσια</t>
  </si>
  <si>
    <t>α1)</t>
  </si>
  <si>
    <t>Βασικός</t>
  </si>
  <si>
    <t>α2)</t>
  </si>
  <si>
    <t>Περιοδικός</t>
  </si>
  <si>
    <t>α3)</t>
  </si>
  <si>
    <t>Γενικός</t>
  </si>
  <si>
    <t>β</t>
  </si>
  <si>
    <t>Κοινόχρηστοι Χώροι (διάδρομοι φουαγιέ σύνολο 2.918m2)</t>
  </si>
  <si>
    <t>β1)</t>
  </si>
  <si>
    <t>β2)</t>
  </si>
  <si>
    <t>Περιοδικός 1</t>
  </si>
  <si>
    <t>β3)</t>
  </si>
  <si>
    <t>Περιοδικός 2</t>
  </si>
  <si>
    <t>β4)</t>
  </si>
  <si>
    <t>γ</t>
  </si>
  <si>
    <t>Γραφεία εκτός εργαστηρίων</t>
  </si>
  <si>
    <t>γ1)</t>
  </si>
  <si>
    <t>γ2)</t>
  </si>
  <si>
    <t>γ3)</t>
  </si>
  <si>
    <t>δ</t>
  </si>
  <si>
    <t>Τουαλέτες (σύνολο 354m2)</t>
  </si>
  <si>
    <t>δ1)</t>
  </si>
  <si>
    <t>δ2)</t>
  </si>
  <si>
    <t>δ3)</t>
  </si>
  <si>
    <t>ε</t>
  </si>
  <si>
    <t>Εργαστήρια (σύνολο 2.941m2)</t>
  </si>
  <si>
    <t>ε1)</t>
  </si>
  <si>
    <t>ε2)</t>
  </si>
  <si>
    <t>ε3)</t>
  </si>
  <si>
    <t>στ</t>
  </si>
  <si>
    <t>Πτέρυγα Χειρουργείων (σύνολο 1.100m2)</t>
  </si>
  <si>
    <t>στ1)</t>
  </si>
  <si>
    <t>στ2)</t>
  </si>
  <si>
    <t>ζ</t>
  </si>
  <si>
    <t>Διαδρομος επικοινωνίας ΜΖΠ</t>
  </si>
  <si>
    <t>ζ1)</t>
  </si>
  <si>
    <t>η</t>
  </si>
  <si>
    <t>Μονάδα PET camera</t>
  </si>
  <si>
    <t>η1)</t>
  </si>
  <si>
    <t>η2)</t>
  </si>
  <si>
    <t>η3)</t>
  </si>
  <si>
    <t>θ</t>
  </si>
  <si>
    <t>Αμφιθέατρο</t>
  </si>
  <si>
    <t>θ1)</t>
  </si>
  <si>
    <t>θ2)</t>
  </si>
  <si>
    <t>ι</t>
  </si>
  <si>
    <t>Αίθουσες Σεμιναρίων</t>
  </si>
  <si>
    <t>ι1)</t>
  </si>
  <si>
    <t>ι2)</t>
  </si>
  <si>
    <t>ι3)</t>
  </si>
  <si>
    <t>ια</t>
  </si>
  <si>
    <t>Βιβλιοθήκη</t>
  </si>
  <si>
    <t>ια1)</t>
  </si>
  <si>
    <t>ια2)</t>
  </si>
  <si>
    <t>ια3)</t>
  </si>
  <si>
    <t>ιβ</t>
  </si>
  <si>
    <t>Κυλικείο (τραπεζαρία)</t>
  </si>
  <si>
    <t>ιβ1)</t>
  </si>
  <si>
    <t>ιβ2)</t>
  </si>
  <si>
    <t>ιβ΄</t>
  </si>
  <si>
    <t>Κυλικείο (κουζίνα)</t>
  </si>
  <si>
    <t>ιβ' 1)</t>
  </si>
  <si>
    <t>ιγ</t>
  </si>
  <si>
    <t>Ανελκυστήρες</t>
  </si>
  <si>
    <t>ιγ1)</t>
  </si>
  <si>
    <t>ιδ</t>
  </si>
  <si>
    <t>Ημιυπαίθριοι χώροι</t>
  </si>
  <si>
    <t>ιδ1)</t>
  </si>
  <si>
    <t>ιδ2)</t>
  </si>
  <si>
    <t>ιε</t>
  </si>
  <si>
    <t>Αύλειος Χώρος</t>
  </si>
  <si>
    <t>ιε1)</t>
  </si>
  <si>
    <t>ιστ</t>
  </si>
  <si>
    <t>Υπόγειο πάρκινγκ</t>
  </si>
  <si>
    <t>ιστ1)</t>
  </si>
  <si>
    <t>ιζ</t>
  </si>
  <si>
    <t>Υαλοπίνακες εξωτερικοί</t>
  </si>
  <si>
    <t>ιζ1)</t>
  </si>
  <si>
    <t>ιη</t>
  </si>
  <si>
    <t>Περσίδες</t>
  </si>
  <si>
    <t>ιθ</t>
  </si>
  <si>
    <t>Εξώστες</t>
  </si>
  <si>
    <t>ιθ1)</t>
  </si>
  <si>
    <t>ΜΗΝΙΑΙΑ ΔΑΠΑΝΗ ΚΑΘΑΡΙΣΜΟΥ</t>
  </si>
  <si>
    <t>ΕΤΗΣΙΑ ΔΑΠΑΝΗ ΚΑΘΑΡΙΣΜΟΥ</t>
  </si>
  <si>
    <r>
      <t xml:space="preserve">ΚΑΘΑΡΙΣΜΟΣ ΚΤΗΡΙΑΚΩΝ ΕΓΚΑΤΑΣΤΑΣΕΩΝ ΙΙΒΕΑΑ: </t>
    </r>
    <r>
      <rPr>
        <b/>
        <sz val="10"/>
        <rFont val="Arial"/>
        <family val="2"/>
        <charset val="161"/>
      </rPr>
      <t>ΤΜΗΜΑ Β</t>
    </r>
  </si>
  <si>
    <t xml:space="preserve"> Εργάτες διαθέσιμοι σε συγκεκριμένους χώρους ή καθήκοντα</t>
  </si>
  <si>
    <t>8 ΩΡΕΣ</t>
  </si>
  <si>
    <t>ΔΑΠΑΝΗ ΥΠΗΡΕΣΙΩΝ ΕΡΓΑΤΩΝ (ΤΤΥ)</t>
  </si>
  <si>
    <t>ΒΑΣΙΚΗ ΜΗΝΙΑΙΑ ΔΑΠΑΝΗ ΕΡΓΑΤΗ / ΤΡΙΑΣ</t>
  </si>
  <si>
    <t>ΕΤΗΣΙΑ ΔΑΠΑΝΗ ΕΡΓΑΤΗ / ΤΡΙΑΣ</t>
  </si>
  <si>
    <t>ΔΑΠΑΝΗ ΥΠΗΡΕΣΙΩΝ ΕΡΓΑΤΗ/ΤΡΙΑΣ (ΙΙΒΕΑΑ)</t>
  </si>
  <si>
    <t>ΔΑΠΑΝΗ ΕΡΓΑΤΗ/ΤΡΙΑΣ (ΠΧ)</t>
  </si>
  <si>
    <t>ΔΑΠΑΝΗ ΕΡΓΑΤΗ/ΤΡΙΑΣ (ΟΠ)</t>
  </si>
  <si>
    <t>ΓΕΝΙΚΟ ΣΥΝΟΛΟ ΒΑΣΙΚΗΣ ΜΗΝΙΑΙΑΣ ΔΑΠΑΝΗΣ</t>
  </si>
  <si>
    <r>
      <t xml:space="preserve">ΓΕΝ ΣΥΝΟΛΟ ΕΤΗΣΙΑΣ ΔΑΠΑΝΗΣ </t>
    </r>
    <r>
      <rPr>
        <b/>
        <sz val="14"/>
        <rFont val="Arial"/>
        <family val="2"/>
        <charset val="161"/>
      </rPr>
      <t>(Τε)</t>
    </r>
  </si>
  <si>
    <t>ΟΙΚΟΝΟΜΙΚΗ ΠΡΟΣΦΟΡΑ</t>
  </si>
  <si>
    <t>(ΟΝΟΜΑΤΕΠΩΝΥΜΟ)</t>
  </si>
  <si>
    <t>(ΥΠΟΓΡΑΦΗ - ΣΦΡΑΓΙΔΑ)</t>
  </si>
  <si>
    <t>ΑΘΗΝΑ, ……./……./2016</t>
  </si>
  <si>
    <t>ΠΡΟΓΡΑΜΜΑΤΙΣΜΟΣ ΚΑΘΑΡΙΣΜΟΥ ΧΩΡΩΝ ΙΙΒΕΑΑ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</si>
</sst>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5"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b/>
      <i/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u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medium">
        <color indexed="6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/>
      <top style="double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double">
        <color indexed="23"/>
      </top>
      <bottom style="medium">
        <color indexed="23"/>
      </bottom>
      <diagonal/>
    </border>
    <border>
      <left style="medium">
        <color indexed="64"/>
      </left>
      <right/>
      <top style="double">
        <color indexed="23"/>
      </top>
      <bottom style="medium">
        <color indexed="23"/>
      </bottom>
      <diagonal/>
    </border>
    <border>
      <left/>
      <right style="medium">
        <color indexed="63"/>
      </right>
      <top style="double">
        <color indexed="23"/>
      </top>
      <bottom style="medium">
        <color indexed="23"/>
      </bottom>
      <diagonal/>
    </border>
    <border>
      <left style="medium">
        <color indexed="6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medium">
        <color indexed="23"/>
      </right>
      <top/>
      <bottom style="double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63"/>
      </right>
      <top/>
      <bottom/>
      <diagonal/>
    </border>
    <border>
      <left style="medium">
        <color indexed="63"/>
      </left>
      <right/>
      <top style="double">
        <color indexed="23"/>
      </top>
      <bottom style="medium">
        <color indexed="23"/>
      </bottom>
      <diagonal/>
    </border>
    <border>
      <left/>
      <right style="double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64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64"/>
      </top>
      <bottom style="medium">
        <color indexed="23"/>
      </bottom>
      <diagonal/>
    </border>
    <border>
      <left style="medium">
        <color indexed="63"/>
      </left>
      <right style="thin">
        <color indexed="23"/>
      </right>
      <top style="medium">
        <color indexed="23"/>
      </top>
      <bottom style="double">
        <color indexed="23"/>
      </bottom>
      <diagonal/>
    </border>
    <border>
      <left/>
      <right style="thin">
        <color indexed="64"/>
      </right>
      <top/>
      <bottom style="double">
        <color indexed="23"/>
      </bottom>
      <diagonal/>
    </border>
    <border>
      <left style="thin">
        <color indexed="64"/>
      </left>
      <right/>
      <top/>
      <bottom style="double">
        <color indexed="23"/>
      </bottom>
      <diagonal/>
    </border>
    <border>
      <left/>
      <right/>
      <top style="medium">
        <color indexed="23"/>
      </top>
      <bottom style="double">
        <color indexed="23"/>
      </bottom>
      <diagonal/>
    </border>
    <border>
      <left/>
      <right style="medium">
        <color indexed="23"/>
      </right>
      <top style="medium">
        <color indexed="23"/>
      </top>
      <bottom style="double">
        <color indexed="23"/>
      </bottom>
      <diagonal/>
    </border>
    <border>
      <left style="medium">
        <color indexed="23"/>
      </left>
      <right style="medium">
        <color indexed="23"/>
      </right>
      <top/>
      <bottom style="double">
        <color indexed="23"/>
      </bottom>
      <diagonal/>
    </border>
    <border>
      <left style="medium">
        <color indexed="23"/>
      </left>
      <right style="medium">
        <color indexed="63"/>
      </right>
      <top/>
      <bottom style="double">
        <color indexed="23"/>
      </bottom>
      <diagonal/>
    </border>
    <border>
      <left style="medium">
        <color indexed="6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/>
      <right style="double">
        <color indexed="23"/>
      </right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63"/>
      </right>
      <top style="double">
        <color indexed="23"/>
      </top>
      <bottom style="thin">
        <color indexed="23"/>
      </bottom>
      <diagonal/>
    </border>
    <border>
      <left style="medium">
        <color indexed="6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63"/>
      </right>
      <top style="thin">
        <color indexed="23"/>
      </top>
      <bottom style="thin">
        <color indexed="23"/>
      </bottom>
      <diagonal/>
    </border>
    <border>
      <left style="medium">
        <color indexed="6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double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6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double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63"/>
      </right>
      <top/>
      <bottom style="thin">
        <color indexed="23"/>
      </bottom>
      <diagonal/>
    </border>
    <border>
      <left style="medium">
        <color indexed="6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double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63"/>
      </right>
      <top style="medium">
        <color indexed="23"/>
      </top>
      <bottom style="thin">
        <color indexed="23"/>
      </bottom>
      <diagonal/>
    </border>
    <border>
      <left style="medium">
        <color indexed="6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double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6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 style="double">
        <color indexed="23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63"/>
      </right>
      <top/>
      <bottom style="medium">
        <color indexed="23"/>
      </bottom>
      <diagonal/>
    </border>
    <border>
      <left style="medium">
        <color indexed="6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double">
        <color indexed="23"/>
      </bottom>
      <diagonal/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medium">
        <color indexed="23"/>
      </left>
      <right style="medium">
        <color indexed="63"/>
      </right>
      <top style="double">
        <color indexed="23"/>
      </top>
      <bottom style="double">
        <color indexed="23"/>
      </bottom>
      <diagonal/>
    </border>
    <border>
      <left style="medium">
        <color indexed="23"/>
      </left>
      <right style="medium">
        <color indexed="23"/>
      </right>
      <top style="double">
        <color indexed="23"/>
      </top>
      <bottom/>
      <diagonal/>
    </border>
    <border>
      <left style="medium">
        <color indexed="23"/>
      </left>
      <right style="medium">
        <color indexed="63"/>
      </right>
      <top style="double">
        <color indexed="2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double">
        <color indexed="23"/>
      </top>
      <bottom style="thin">
        <color indexed="63"/>
      </bottom>
      <diagonal/>
    </border>
    <border>
      <left/>
      <right/>
      <top style="double">
        <color indexed="23"/>
      </top>
      <bottom style="thin">
        <color indexed="63"/>
      </bottom>
      <diagonal/>
    </border>
    <border>
      <left/>
      <right style="double">
        <color indexed="23"/>
      </right>
      <top style="double">
        <color indexed="23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63"/>
      </bottom>
      <diagonal/>
    </border>
    <border>
      <left/>
      <right style="thin">
        <color indexed="23"/>
      </right>
      <top style="double">
        <color indexed="23"/>
      </top>
      <bottom style="thin">
        <color indexed="63"/>
      </bottom>
      <diagonal/>
    </border>
    <border>
      <left style="thin">
        <color indexed="23"/>
      </left>
      <right/>
      <top style="double">
        <color indexed="23"/>
      </top>
      <bottom style="thin">
        <color indexed="63"/>
      </bottom>
      <diagonal/>
    </border>
    <border>
      <left/>
      <right style="medium">
        <color indexed="23"/>
      </right>
      <top style="double">
        <color indexed="23"/>
      </top>
      <bottom style="thin">
        <color indexed="63"/>
      </bottom>
      <diagonal/>
    </border>
    <border>
      <left style="medium">
        <color indexed="23"/>
      </left>
      <right style="medium">
        <color indexed="23"/>
      </right>
      <top style="double">
        <color indexed="23"/>
      </top>
      <bottom style="thin">
        <color indexed="63"/>
      </bottom>
      <diagonal/>
    </border>
    <border>
      <left style="medium">
        <color indexed="23"/>
      </left>
      <right/>
      <top style="double">
        <color indexed="23"/>
      </top>
      <bottom style="thin">
        <color indexed="63"/>
      </bottom>
      <diagonal/>
    </border>
    <border>
      <left style="medium">
        <color indexed="23"/>
      </left>
      <right style="medium">
        <color indexed="63"/>
      </right>
      <top style="double">
        <color indexed="2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double">
        <color indexed="23"/>
      </right>
      <top style="thin">
        <color indexed="63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23"/>
      </right>
      <top style="thin">
        <color indexed="63"/>
      </top>
      <bottom style="thin">
        <color indexed="63"/>
      </bottom>
      <diagonal/>
    </border>
    <border>
      <left style="medium">
        <color indexed="23"/>
      </left>
      <right style="medium">
        <color indexed="23"/>
      </right>
      <top style="thin">
        <color indexed="63"/>
      </top>
      <bottom style="thin">
        <color indexed="63"/>
      </bottom>
      <diagonal/>
    </border>
    <border>
      <left style="medium">
        <color indexed="23"/>
      </left>
      <right/>
      <top style="thin">
        <color indexed="63"/>
      </top>
      <bottom style="thin">
        <color indexed="63"/>
      </bottom>
      <diagonal/>
    </border>
    <border>
      <left style="medium">
        <color indexed="2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double">
        <color indexed="23"/>
      </bottom>
      <diagonal/>
    </border>
    <border>
      <left/>
      <right/>
      <top style="thin">
        <color indexed="63"/>
      </top>
      <bottom style="double">
        <color indexed="23"/>
      </bottom>
      <diagonal/>
    </border>
    <border>
      <left/>
      <right style="double">
        <color indexed="23"/>
      </right>
      <top style="thin">
        <color indexed="6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double">
        <color indexed="23"/>
      </bottom>
      <diagonal/>
    </border>
    <border>
      <left/>
      <right style="thin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23"/>
      </left>
      <right/>
      <top style="thin">
        <color indexed="63"/>
      </top>
      <bottom style="double">
        <color indexed="23"/>
      </bottom>
      <diagonal/>
    </border>
    <border>
      <left/>
      <right style="medium">
        <color indexed="23"/>
      </right>
      <top style="thin">
        <color indexed="63"/>
      </top>
      <bottom style="double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3"/>
      </top>
      <bottom style="double">
        <color indexed="23"/>
      </bottom>
      <diagonal/>
    </border>
    <border>
      <left style="medium">
        <color indexed="23"/>
      </left>
      <right style="medium">
        <color indexed="63"/>
      </right>
      <top style="thin">
        <color indexed="63"/>
      </top>
      <bottom style="double">
        <color indexed="23"/>
      </bottom>
      <diagonal/>
    </border>
    <border>
      <left style="double">
        <color indexed="23"/>
      </left>
      <right style="medium">
        <color indexed="63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3" fontId="1" fillId="0" borderId="15" xfId="0" applyNumberFormat="1" applyFont="1" applyBorder="1" applyAlignment="1">
      <alignment horizontal="center"/>
    </xf>
    <xf numFmtId="13" fontId="1" fillId="0" borderId="16" xfId="0" applyNumberFormat="1" applyFont="1" applyBorder="1" applyAlignment="1">
      <alignment horizontal="center"/>
    </xf>
    <xf numFmtId="1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8" borderId="25" xfId="0" applyFill="1" applyBorder="1" applyAlignment="1">
      <alignment wrapText="1"/>
    </xf>
    <xf numFmtId="0" fontId="3" fillId="0" borderId="26" xfId="0" applyFont="1" applyBorder="1"/>
    <xf numFmtId="0" fontId="4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0" applyNumberFormat="1"/>
    <xf numFmtId="3" fontId="7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3" borderId="38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164" fontId="2" fillId="3" borderId="41" xfId="0" applyNumberFormat="1" applyFont="1" applyFill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164" fontId="2" fillId="3" borderId="4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/>
    <xf numFmtId="3" fontId="1" fillId="0" borderId="16" xfId="0" applyNumberFormat="1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5" borderId="50" xfId="0" applyNumberFormat="1" applyFont="1" applyFill="1" applyBorder="1" applyAlignment="1">
      <alignment vertical="center"/>
    </xf>
    <xf numFmtId="164" fontId="2" fillId="5" borderId="51" xfId="0" applyNumberFormat="1" applyFont="1" applyFill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164" fontId="2" fillId="5" borderId="53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3" fontId="7" fillId="0" borderId="55" xfId="0" applyNumberFormat="1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2" fillId="0" borderId="59" xfId="0" applyNumberFormat="1" applyFont="1" applyFill="1" applyBorder="1" applyAlignment="1">
      <alignment vertical="center"/>
    </xf>
    <xf numFmtId="0" fontId="2" fillId="0" borderId="59" xfId="0" applyNumberFormat="1" applyFont="1" applyBorder="1" applyAlignment="1">
      <alignment vertical="center"/>
    </xf>
    <xf numFmtId="0" fontId="2" fillId="0" borderId="60" xfId="0" applyNumberFormat="1" applyFont="1" applyBorder="1" applyAlignment="1">
      <alignment vertical="center"/>
    </xf>
    <xf numFmtId="0" fontId="2" fillId="0" borderId="61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/>
    </xf>
    <xf numFmtId="0" fontId="2" fillId="0" borderId="63" xfId="0" applyNumberFormat="1" applyFont="1" applyBorder="1" applyAlignment="1">
      <alignment vertical="center"/>
    </xf>
    <xf numFmtId="0" fontId="2" fillId="8" borderId="61" xfId="0" applyNumberFormat="1" applyFont="1" applyFill="1" applyBorder="1" applyAlignment="1">
      <alignment vertical="center"/>
    </xf>
    <xf numFmtId="164" fontId="2" fillId="8" borderId="64" xfId="0" applyNumberFormat="1" applyFont="1" applyFill="1" applyBorder="1" applyAlignment="1">
      <alignment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2" fillId="0" borderId="68" xfId="0" applyNumberFormat="1" applyFont="1" applyFill="1" applyBorder="1" applyAlignment="1">
      <alignment vertical="center"/>
    </xf>
    <xf numFmtId="0" fontId="2" fillId="3" borderId="68" xfId="0" applyNumberFormat="1" applyFont="1" applyFill="1" applyBorder="1" applyAlignment="1">
      <alignment vertical="center"/>
    </xf>
    <xf numFmtId="0" fontId="2" fillId="0" borderId="69" xfId="0" applyNumberFormat="1" applyFont="1" applyBorder="1" applyAlignment="1">
      <alignment vertical="center"/>
    </xf>
    <xf numFmtId="0" fontId="2" fillId="0" borderId="70" xfId="0" applyNumberFormat="1" applyFont="1" applyBorder="1" applyAlignment="1">
      <alignment vertical="center"/>
    </xf>
    <xf numFmtId="164" fontId="2" fillId="3" borderId="71" xfId="0" applyNumberFormat="1" applyFont="1" applyFill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164" fontId="2" fillId="3" borderId="73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2" fillId="0" borderId="50" xfId="0" applyNumberFormat="1" applyFont="1" applyFill="1" applyBorder="1" applyAlignment="1">
      <alignment vertical="center"/>
    </xf>
    <xf numFmtId="164" fontId="2" fillId="9" borderId="51" xfId="0" applyNumberFormat="1" applyFont="1" applyFill="1" applyBorder="1" applyAlignment="1">
      <alignment vertical="center"/>
    </xf>
    <xf numFmtId="164" fontId="2" fillId="9" borderId="53" xfId="0" applyNumberFormat="1" applyFont="1" applyFill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2" fillId="3" borderId="68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vertical="center"/>
    </xf>
    <xf numFmtId="0" fontId="2" fillId="8" borderId="61" xfId="0" applyFont="1" applyFill="1" applyBorder="1" applyAlignment="1">
      <alignment vertical="center"/>
    </xf>
    <xf numFmtId="0" fontId="2" fillId="2" borderId="68" xfId="0" applyNumberFormat="1" applyFont="1" applyFill="1" applyBorder="1" applyAlignment="1">
      <alignment vertical="center"/>
    </xf>
    <xf numFmtId="164" fontId="2" fillId="2" borderId="71" xfId="0" applyNumberFormat="1" applyFont="1" applyFill="1" applyBorder="1" applyAlignment="1">
      <alignment vertical="center"/>
    </xf>
    <xf numFmtId="164" fontId="2" fillId="2" borderId="73" xfId="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164" fontId="2" fillId="4" borderId="14" xfId="0" applyNumberFormat="1" applyFont="1" applyFill="1" applyBorder="1" applyAlignment="1">
      <alignment vertical="center"/>
    </xf>
    <xf numFmtId="164" fontId="2" fillId="4" borderId="18" xfId="0" applyNumberFormat="1" applyFont="1" applyFill="1" applyBorder="1" applyAlignment="1">
      <alignment vertical="center"/>
    </xf>
    <xf numFmtId="0" fontId="2" fillId="7" borderId="60" xfId="0" applyNumberFormat="1" applyFont="1" applyFill="1" applyBorder="1" applyAlignment="1">
      <alignment vertical="center"/>
    </xf>
    <xf numFmtId="0" fontId="2" fillId="0" borderId="61" xfId="0" applyNumberFormat="1" applyFont="1" applyFill="1" applyBorder="1" applyAlignment="1">
      <alignment vertical="center"/>
    </xf>
    <xf numFmtId="164" fontId="2" fillId="7" borderId="64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2" fillId="0" borderId="63" xfId="0" applyNumberFormat="1" applyFont="1" applyFill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4" borderId="80" xfId="0" applyNumberFormat="1" applyFont="1" applyFill="1" applyBorder="1" applyAlignment="1">
      <alignment vertical="center"/>
    </xf>
    <xf numFmtId="0" fontId="2" fillId="0" borderId="81" xfId="0" applyNumberFormat="1" applyFont="1" applyFill="1" applyBorder="1" applyAlignment="1">
      <alignment vertical="center"/>
    </xf>
    <xf numFmtId="164" fontId="2" fillId="4" borderId="82" xfId="0" applyNumberFormat="1" applyFont="1" applyFill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164" fontId="2" fillId="4" borderId="84" xfId="0" applyNumberFormat="1" applyFont="1" applyFill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0" fontId="2" fillId="0" borderId="60" xfId="0" applyNumberFormat="1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vertical="center"/>
    </xf>
    <xf numFmtId="0" fontId="6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3" fontId="1" fillId="0" borderId="86" xfId="0" applyNumberFormat="1" applyFont="1" applyBorder="1" applyAlignment="1">
      <alignment vertical="center"/>
    </xf>
    <xf numFmtId="0" fontId="4" fillId="0" borderId="87" xfId="0" applyFont="1" applyBorder="1" applyAlignment="1">
      <alignment horizontal="right" vertical="center"/>
    </xf>
    <xf numFmtId="0" fontId="4" fillId="0" borderId="88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2" fillId="0" borderId="90" xfId="0" applyNumberFormat="1" applyFont="1" applyFill="1" applyBorder="1" applyAlignment="1">
      <alignment vertical="center"/>
    </xf>
    <xf numFmtId="0" fontId="2" fillId="4" borderId="86" xfId="0" applyNumberFormat="1" applyFont="1" applyFill="1" applyBorder="1" applyAlignment="1">
      <alignment vertical="center"/>
    </xf>
    <xf numFmtId="0" fontId="2" fillId="0" borderId="91" xfId="0" applyNumberFormat="1" applyFont="1" applyBorder="1" applyAlignment="1">
      <alignment vertical="center"/>
    </xf>
    <xf numFmtId="164" fontId="2" fillId="4" borderId="92" xfId="0" applyNumberFormat="1" applyFont="1" applyFill="1" applyBorder="1" applyAlignment="1">
      <alignment vertical="center"/>
    </xf>
    <xf numFmtId="0" fontId="2" fillId="0" borderId="93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164" fontId="2" fillId="4" borderId="94" xfId="0" applyNumberFormat="1" applyFont="1" applyFill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0" fontId="2" fillId="0" borderId="79" xfId="0" applyNumberFormat="1" applyFont="1" applyFill="1" applyBorder="1" applyAlignment="1">
      <alignment vertical="center"/>
    </xf>
    <xf numFmtId="0" fontId="2" fillId="3" borderId="79" xfId="0" applyNumberFormat="1" applyFont="1" applyFill="1" applyBorder="1" applyAlignment="1">
      <alignment vertical="center"/>
    </xf>
    <xf numFmtId="164" fontId="2" fillId="3" borderId="82" xfId="0" applyNumberFormat="1" applyFont="1" applyFill="1" applyBorder="1" applyAlignment="1">
      <alignment vertical="center"/>
    </xf>
    <xf numFmtId="164" fontId="2" fillId="3" borderId="84" xfId="0" applyNumberFormat="1" applyFont="1" applyFill="1" applyBorder="1" applyAlignment="1">
      <alignment vertical="center"/>
    </xf>
    <xf numFmtId="0" fontId="4" fillId="0" borderId="9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2" fillId="0" borderId="97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2" fillId="0" borderId="68" xfId="0" applyNumberFormat="1" applyFont="1" applyBorder="1" applyAlignment="1">
      <alignment vertical="center"/>
    </xf>
    <xf numFmtId="0" fontId="2" fillId="5" borderId="70" xfId="0" applyNumberFormat="1" applyFont="1" applyFill="1" applyBorder="1" applyAlignment="1">
      <alignment vertical="center"/>
    </xf>
    <xf numFmtId="164" fontId="2" fillId="5" borderId="71" xfId="0" applyNumberFormat="1" applyFont="1" applyFill="1" applyBorder="1" applyAlignment="1">
      <alignment vertical="center"/>
    </xf>
    <xf numFmtId="0" fontId="2" fillId="0" borderId="69" xfId="0" applyNumberFormat="1" applyFont="1" applyFill="1" applyBorder="1" applyAlignment="1">
      <alignment vertical="center"/>
    </xf>
    <xf numFmtId="164" fontId="2" fillId="5" borderId="73" xfId="0" applyNumberFormat="1" applyFont="1" applyFill="1" applyBorder="1" applyAlignment="1">
      <alignment vertical="center"/>
    </xf>
    <xf numFmtId="0" fontId="2" fillId="0" borderId="70" xfId="0" applyNumberFormat="1" applyFont="1" applyFill="1" applyBorder="1" applyAlignment="1">
      <alignment vertical="center"/>
    </xf>
    <xf numFmtId="0" fontId="2" fillId="0" borderId="97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4" borderId="69" xfId="0" applyNumberFormat="1" applyFont="1" applyFill="1" applyBorder="1" applyAlignment="1">
      <alignment vertical="center"/>
    </xf>
    <xf numFmtId="164" fontId="2" fillId="4" borderId="73" xfId="0" applyNumberFormat="1" applyFont="1" applyFill="1" applyBorder="1" applyAlignment="1">
      <alignment vertical="center"/>
    </xf>
    <xf numFmtId="0" fontId="2" fillId="5" borderId="61" xfId="0" applyNumberFormat="1" applyFont="1" applyFill="1" applyBorder="1" applyAlignment="1">
      <alignment vertical="center"/>
    </xf>
    <xf numFmtId="164" fontId="2" fillId="5" borderId="62" xfId="0" applyNumberFormat="1" applyFont="1" applyFill="1" applyBorder="1" applyAlignment="1">
      <alignment vertical="center"/>
    </xf>
    <xf numFmtId="164" fontId="2" fillId="5" borderId="64" xfId="0" applyNumberFormat="1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right" vertical="center"/>
    </xf>
    <xf numFmtId="0" fontId="4" fillId="0" borderId="98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2" fillId="0" borderId="100" xfId="0" applyNumberFormat="1" applyFont="1" applyFill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164" fontId="2" fillId="0" borderId="102" xfId="0" applyNumberFormat="1" applyFont="1" applyFill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8" borderId="101" xfId="0" applyNumberFormat="1" applyFont="1" applyFill="1" applyBorder="1" applyAlignment="1">
      <alignment vertical="center"/>
    </xf>
    <xf numFmtId="164" fontId="2" fillId="8" borderId="104" xfId="0" applyNumberFormat="1" applyFont="1" applyFill="1" applyBorder="1" applyAlignment="1">
      <alignment vertical="center"/>
    </xf>
    <xf numFmtId="0" fontId="2" fillId="3" borderId="100" xfId="0" applyNumberFormat="1" applyFont="1" applyFill="1" applyBorder="1" applyAlignment="1">
      <alignment vertical="center"/>
    </xf>
    <xf numFmtId="0" fontId="2" fillId="0" borderId="101" xfId="0" applyNumberFormat="1" applyFont="1" applyBorder="1" applyAlignment="1">
      <alignment vertical="center"/>
    </xf>
    <xf numFmtId="164" fontId="2" fillId="3" borderId="102" xfId="0" applyNumberFormat="1" applyFont="1" applyFill="1" applyBorder="1" applyAlignment="1">
      <alignment vertical="center"/>
    </xf>
    <xf numFmtId="164" fontId="2" fillId="3" borderId="104" xfId="0" applyNumberFormat="1" applyFont="1" applyFill="1" applyBorder="1" applyAlignment="1">
      <alignment vertical="center"/>
    </xf>
    <xf numFmtId="0" fontId="2" fillId="0" borderId="90" xfId="0" applyNumberFormat="1" applyFont="1" applyBorder="1" applyAlignment="1">
      <alignment vertical="center"/>
    </xf>
    <xf numFmtId="0" fontId="2" fillId="5" borderId="91" xfId="0" applyNumberFormat="1" applyFont="1" applyFill="1" applyBorder="1" applyAlignment="1">
      <alignment vertical="center"/>
    </xf>
    <xf numFmtId="164" fontId="2" fillId="5" borderId="92" xfId="0" applyNumberFormat="1" applyFont="1" applyFill="1" applyBorder="1" applyAlignment="1">
      <alignment vertical="center"/>
    </xf>
    <xf numFmtId="164" fontId="2" fillId="5" borderId="94" xfId="0" applyNumberFormat="1" applyFont="1" applyFill="1" applyBorder="1" applyAlignment="1">
      <alignment vertical="center"/>
    </xf>
    <xf numFmtId="0" fontId="2" fillId="0" borderId="100" xfId="0" applyNumberFormat="1" applyFont="1" applyBorder="1" applyAlignment="1">
      <alignment vertical="center"/>
    </xf>
    <xf numFmtId="164" fontId="2" fillId="0" borderId="102" xfId="0" applyNumberFormat="1" applyFont="1" applyBorder="1" applyAlignment="1">
      <alignment vertical="center"/>
    </xf>
    <xf numFmtId="0" fontId="2" fillId="7" borderId="55" xfId="0" applyNumberFormat="1" applyFont="1" applyFill="1" applyBorder="1" applyAlignment="1">
      <alignment vertical="center"/>
    </xf>
    <xf numFmtId="164" fontId="2" fillId="7" borderId="104" xfId="0" applyNumberFormat="1" applyFont="1" applyFill="1" applyBorder="1" applyAlignment="1">
      <alignment vertical="center"/>
    </xf>
    <xf numFmtId="0" fontId="2" fillId="0" borderId="91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0" fontId="2" fillId="6" borderId="103" xfId="0" applyFont="1" applyFill="1" applyBorder="1" applyAlignment="1">
      <alignment vertical="center"/>
    </xf>
    <xf numFmtId="164" fontId="2" fillId="6" borderId="94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5" borderId="17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3" fontId="6" fillId="0" borderId="107" xfId="0" applyNumberFormat="1" applyFont="1" applyBorder="1" applyAlignment="1">
      <alignment vertical="center"/>
    </xf>
    <xf numFmtId="0" fontId="0" fillId="0" borderId="108" xfId="0" applyBorder="1" applyAlignment="1">
      <alignment vertical="center"/>
    </xf>
    <xf numFmtId="164" fontId="1" fillId="2" borderId="109" xfId="0" applyNumberFormat="1" applyFont="1" applyFill="1" applyBorder="1" applyAlignment="1">
      <alignment vertical="center"/>
    </xf>
    <xf numFmtId="164" fontId="1" fillId="3" borderId="109" xfId="0" applyNumberFormat="1" applyFont="1" applyFill="1" applyBorder="1" applyAlignment="1">
      <alignment vertical="center"/>
    </xf>
    <xf numFmtId="164" fontId="1" fillId="4" borderId="110" xfId="0" applyNumberFormat="1" applyFont="1" applyFill="1" applyBorder="1" applyAlignment="1">
      <alignment vertical="center"/>
    </xf>
    <xf numFmtId="164" fontId="1" fillId="5" borderId="111" xfId="0" applyNumberFormat="1" applyFont="1" applyFill="1" applyBorder="1" applyAlignment="1">
      <alignment vertical="center"/>
    </xf>
    <xf numFmtId="164" fontId="1" fillId="0" borderId="112" xfId="0" applyNumberFormat="1" applyFont="1" applyBorder="1" applyAlignment="1">
      <alignment vertical="center"/>
    </xf>
    <xf numFmtId="164" fontId="0" fillId="6" borderId="113" xfId="0" applyNumberFormat="1" applyFill="1" applyBorder="1" applyAlignment="1">
      <alignment vertical="center"/>
    </xf>
    <xf numFmtId="164" fontId="0" fillId="7" borderId="110" xfId="0" applyNumberFormat="1" applyFill="1" applyBorder="1" applyAlignment="1">
      <alignment vertical="center"/>
    </xf>
    <xf numFmtId="164" fontId="0" fillId="8" borderId="111" xfId="0" applyNumberFormat="1" applyFill="1" applyBorder="1" applyAlignment="1">
      <alignment vertical="center"/>
    </xf>
    <xf numFmtId="164" fontId="1" fillId="0" borderId="114" xfId="0" applyNumberFormat="1" applyFont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5" fillId="0" borderId="106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64" fontId="1" fillId="0" borderId="115" xfId="0" applyNumberFormat="1" applyFont="1" applyBorder="1" applyAlignment="1">
      <alignment vertical="center"/>
    </xf>
    <xf numFmtId="164" fontId="1" fillId="0" borderId="116" xfId="0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1" fillId="0" borderId="14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164" fontId="1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0" fontId="2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vertical="center"/>
    </xf>
    <xf numFmtId="0" fontId="1" fillId="0" borderId="119" xfId="0" applyFont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165" fontId="11" fillId="3" borderId="122" xfId="0" applyNumberFormat="1" applyFont="1" applyFill="1" applyBorder="1" applyAlignment="1">
      <alignment vertical="center"/>
    </xf>
    <xf numFmtId="164" fontId="1" fillId="0" borderId="125" xfId="0" applyNumberFormat="1" applyFont="1" applyFill="1" applyBorder="1" applyAlignment="1">
      <alignment vertical="center"/>
    </xf>
    <xf numFmtId="4" fontId="1" fillId="0" borderId="127" xfId="0" applyNumberFormat="1" applyFont="1" applyBorder="1" applyAlignment="1">
      <alignment vertical="center"/>
    </xf>
    <xf numFmtId="0" fontId="2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vertical="center"/>
    </xf>
    <xf numFmtId="0" fontId="1" fillId="0" borderId="129" xfId="0" applyFont="1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1" fillId="0" borderId="131" xfId="0" applyFont="1" applyFill="1" applyBorder="1" applyAlignment="1">
      <alignment horizontal="center" vertical="center"/>
    </xf>
    <xf numFmtId="165" fontId="11" fillId="3" borderId="132" xfId="0" applyNumberFormat="1" applyFont="1" applyFill="1" applyBorder="1" applyAlignment="1">
      <alignment vertical="center"/>
    </xf>
    <xf numFmtId="164" fontId="1" fillId="0" borderId="135" xfId="0" applyNumberFormat="1" applyFont="1" applyFill="1" applyBorder="1" applyAlignment="1">
      <alignment vertical="center"/>
    </xf>
    <xf numFmtId="4" fontId="1" fillId="0" borderId="137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vertical="center"/>
    </xf>
    <xf numFmtId="0" fontId="1" fillId="0" borderId="139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  <xf numFmtId="0" fontId="1" fillId="0" borderId="141" xfId="0" applyFont="1" applyFill="1" applyBorder="1" applyAlignment="1">
      <alignment horizontal="center" vertical="center"/>
    </xf>
    <xf numFmtId="165" fontId="11" fillId="3" borderId="142" xfId="0" applyNumberFormat="1" applyFont="1" applyFill="1" applyBorder="1" applyAlignment="1">
      <alignment vertical="center"/>
    </xf>
    <xf numFmtId="164" fontId="1" fillId="0" borderId="145" xfId="0" applyNumberFormat="1" applyFont="1" applyFill="1" applyBorder="1" applyAlignment="1">
      <alignment vertical="center"/>
    </xf>
    <xf numFmtId="4" fontId="1" fillId="0" borderId="14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2" fillId="8" borderId="107" xfId="0" applyNumberFormat="1" applyFont="1" applyFill="1" applyBorder="1" applyAlignment="1">
      <alignment vertical="center"/>
    </xf>
    <xf numFmtId="4" fontId="12" fillId="8" borderId="147" xfId="0" applyNumberFormat="1" applyFont="1" applyFill="1" applyBorder="1" applyAlignment="1">
      <alignment vertical="center"/>
    </xf>
    <xf numFmtId="4" fontId="0" fillId="0" borderId="0" xfId="0" applyNumberFormat="1"/>
    <xf numFmtId="4" fontId="2" fillId="0" borderId="0" xfId="0" applyNumberFormat="1" applyFont="1"/>
    <xf numFmtId="0" fontId="6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2" fillId="0" borderId="1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123" xfId="0" applyFont="1" applyBorder="1" applyAlignment="1">
      <alignment horizontal="right" vertical="center" wrapText="1"/>
    </xf>
    <xf numFmtId="0" fontId="5" fillId="0" borderId="124" xfId="0" applyFont="1" applyBorder="1" applyAlignment="1">
      <alignment horizontal="right" vertical="center" wrapText="1"/>
    </xf>
    <xf numFmtId="0" fontId="5" fillId="0" borderId="126" xfId="0" applyFont="1" applyBorder="1" applyAlignment="1">
      <alignment horizontal="right" vertical="center" wrapText="1"/>
    </xf>
    <xf numFmtId="0" fontId="5" fillId="0" borderId="119" xfId="0" applyFont="1" applyBorder="1" applyAlignment="1">
      <alignment horizontal="right" vertical="center" wrapText="1"/>
    </xf>
    <xf numFmtId="0" fontId="5" fillId="0" borderId="133" xfId="0" applyFont="1" applyBorder="1" applyAlignment="1">
      <alignment horizontal="right" vertical="center" wrapText="1"/>
    </xf>
    <xf numFmtId="0" fontId="5" fillId="0" borderId="134" xfId="0" applyFont="1" applyBorder="1" applyAlignment="1">
      <alignment horizontal="right" vertical="center" wrapText="1"/>
    </xf>
    <xf numFmtId="0" fontId="5" fillId="0" borderId="136" xfId="0" applyFont="1" applyBorder="1" applyAlignment="1">
      <alignment horizontal="right" vertical="center" wrapText="1"/>
    </xf>
    <xf numFmtId="0" fontId="5" fillId="0" borderId="129" xfId="0" applyFont="1" applyBorder="1" applyAlignment="1">
      <alignment horizontal="right" vertical="center" wrapText="1"/>
    </xf>
    <xf numFmtId="0" fontId="5" fillId="0" borderId="143" xfId="0" applyFont="1" applyBorder="1" applyAlignment="1">
      <alignment horizontal="right" vertical="center" wrapText="1"/>
    </xf>
    <xf numFmtId="0" fontId="5" fillId="0" borderId="144" xfId="0" applyFont="1" applyBorder="1" applyAlignment="1">
      <alignment horizontal="right" vertical="center" wrapText="1"/>
    </xf>
    <xf numFmtId="0" fontId="5" fillId="0" borderId="139" xfId="0" applyFont="1" applyBorder="1" applyAlignment="1">
      <alignment horizontal="right" vertical="center" wrapText="1"/>
    </xf>
  </cellXfs>
  <cellStyles count="1"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Normal="100" workbookViewId="0">
      <selection activeCell="A5" sqref="A5"/>
    </sheetView>
  </sheetViews>
  <sheetFormatPr defaultRowHeight="12.75"/>
  <cols>
    <col min="1" max="1" width="7" customWidth="1"/>
    <col min="2" max="2" width="15" customWidth="1"/>
    <col min="3" max="3" width="12.5703125" style="1" customWidth="1"/>
    <col min="4" max="4" width="5.42578125" customWidth="1"/>
    <col min="5" max="5" width="11.42578125" bestFit="1" customWidth="1"/>
    <col min="6" max="6" width="2.42578125" bestFit="1" customWidth="1"/>
    <col min="7" max="10" width="14.7109375" customWidth="1"/>
    <col min="11" max="11" width="12.5703125" customWidth="1"/>
    <col min="12" max="14" width="14.7109375" customWidth="1"/>
    <col min="15" max="15" width="15.28515625" customWidth="1"/>
    <col min="16" max="16" width="9.28515625" customWidth="1"/>
    <col min="17" max="17" width="10.42578125" bestFit="1" customWidth="1"/>
    <col min="18" max="18" width="10.28515625" bestFit="1" customWidth="1"/>
    <col min="19" max="19" width="10.42578125" bestFit="1" customWidth="1"/>
    <col min="20" max="21" width="11.5703125" bestFit="1" customWidth="1"/>
  </cols>
  <sheetData>
    <row r="1" spans="1:21" ht="13.5" thickBot="1">
      <c r="B1" s="1"/>
    </row>
    <row r="2" spans="1:21" ht="14.25" thickTop="1" thickBot="1">
      <c r="A2" s="256" t="s">
        <v>0</v>
      </c>
      <c r="B2" s="257"/>
      <c r="C2" s="257"/>
      <c r="D2" s="257"/>
      <c r="E2" s="257"/>
      <c r="F2" s="2"/>
      <c r="G2" s="3"/>
      <c r="H2" s="3"/>
      <c r="I2" s="3"/>
      <c r="J2" s="3"/>
      <c r="K2" s="4"/>
      <c r="L2" s="5"/>
      <c r="M2" s="3"/>
      <c r="N2" s="3"/>
      <c r="O2" s="6"/>
    </row>
    <row r="3" spans="1:21" ht="13.5" customHeight="1" thickBot="1">
      <c r="A3" s="258"/>
      <c r="B3" s="259"/>
      <c r="C3" s="259"/>
      <c r="D3" s="259"/>
      <c r="E3" s="259"/>
      <c r="F3" s="7"/>
      <c r="G3" s="8">
        <v>44</v>
      </c>
      <c r="H3" s="8">
        <v>22</v>
      </c>
      <c r="I3" s="9">
        <v>5</v>
      </c>
      <c r="J3" s="10">
        <v>1</v>
      </c>
      <c r="K3" s="260" t="s">
        <v>1</v>
      </c>
      <c r="L3" s="11">
        <f>3/12</f>
        <v>0.25</v>
      </c>
      <c r="M3" s="12">
        <f>2/12</f>
        <v>0.16666666666666666</v>
      </c>
      <c r="N3" s="13">
        <f>1/12</f>
        <v>8.3333333333333329E-2</v>
      </c>
      <c r="O3" s="262" t="s">
        <v>2</v>
      </c>
    </row>
    <row r="4" spans="1:21" ht="39.75" thickTop="1" thickBot="1">
      <c r="A4" s="264" t="s">
        <v>118</v>
      </c>
      <c r="B4" s="265"/>
      <c r="C4" s="265"/>
      <c r="D4" s="265"/>
      <c r="E4" s="265"/>
      <c r="F4" s="14"/>
      <c r="G4" s="15" t="s">
        <v>4</v>
      </c>
      <c r="H4" s="16" t="s">
        <v>5</v>
      </c>
      <c r="I4" s="17" t="s">
        <v>6</v>
      </c>
      <c r="J4" s="18" t="s">
        <v>7</v>
      </c>
      <c r="K4" s="260"/>
      <c r="L4" s="19" t="s">
        <v>8</v>
      </c>
      <c r="M4" s="20" t="s">
        <v>9</v>
      </c>
      <c r="N4" s="21" t="s">
        <v>10</v>
      </c>
      <c r="O4" s="262"/>
    </row>
    <row r="5" spans="1:21" ht="36.75" thickBot="1">
      <c r="A5" s="22" t="s">
        <v>11</v>
      </c>
      <c r="B5" s="23" t="s">
        <v>12</v>
      </c>
      <c r="C5" s="23" t="s">
        <v>13</v>
      </c>
      <c r="D5" s="266" t="s">
        <v>14</v>
      </c>
      <c r="E5" s="267"/>
      <c r="F5" s="7"/>
      <c r="G5" s="24"/>
      <c r="H5" s="268" t="s">
        <v>15</v>
      </c>
      <c r="I5" s="268"/>
      <c r="J5" s="269"/>
      <c r="K5" s="261"/>
      <c r="L5" s="270" t="s">
        <v>15</v>
      </c>
      <c r="M5" s="270" t="s">
        <v>15</v>
      </c>
      <c r="N5" s="270" t="s">
        <v>15</v>
      </c>
      <c r="O5" s="263"/>
      <c r="R5" s="25"/>
      <c r="U5" s="26"/>
    </row>
    <row r="6" spans="1:21" s="38" customFormat="1" ht="13.5" thickTop="1">
      <c r="A6" s="271" t="s">
        <v>16</v>
      </c>
      <c r="B6" s="274" t="s">
        <v>17</v>
      </c>
      <c r="C6" s="27">
        <f>C7</f>
        <v>1200</v>
      </c>
      <c r="D6" s="28" t="s">
        <v>18</v>
      </c>
      <c r="E6" s="29" t="s">
        <v>19</v>
      </c>
      <c r="F6" s="30"/>
      <c r="G6" s="31"/>
      <c r="H6" s="32"/>
      <c r="I6" s="33"/>
      <c r="J6" s="34"/>
      <c r="K6" s="35">
        <f>ROUND($C6*(SUMPRODUCT(G$3:J$3,G6:J6)),4)</f>
        <v>0</v>
      </c>
      <c r="L6" s="36"/>
      <c r="M6" s="33"/>
      <c r="N6" s="34"/>
      <c r="O6" s="37">
        <f t="shared" ref="O6:O46" si="0">ROUND(12*(K6+$C6*(SUMPRODUCT(L$3:N$3,L6:N6))),4)</f>
        <v>0</v>
      </c>
      <c r="Q6" s="39"/>
      <c r="R6" s="39"/>
      <c r="S6"/>
      <c r="T6"/>
    </row>
    <row r="7" spans="1:21" s="38" customFormat="1">
      <c r="A7" s="272"/>
      <c r="B7" s="275"/>
      <c r="C7" s="40">
        <v>1200</v>
      </c>
      <c r="D7" s="41" t="s">
        <v>20</v>
      </c>
      <c r="E7" s="42" t="s">
        <v>21</v>
      </c>
      <c r="F7" s="43"/>
      <c r="G7" s="44"/>
      <c r="H7" s="45"/>
      <c r="I7" s="46"/>
      <c r="J7" s="47"/>
      <c r="K7" s="48">
        <f t="shared" ref="K7:K46" si="1">ROUND($C7*(SUMPRODUCT(G$3:J$3,G7:J7)),4)</f>
        <v>0</v>
      </c>
      <c r="L7" s="49"/>
      <c r="M7" s="50"/>
      <c r="N7" s="51"/>
      <c r="O7" s="52">
        <f t="shared" si="0"/>
        <v>0</v>
      </c>
      <c r="Q7" s="53"/>
      <c r="R7" s="39"/>
      <c r="S7"/>
      <c r="T7"/>
    </row>
    <row r="8" spans="1:21" s="38" customFormat="1" ht="13.5" thickBot="1">
      <c r="A8" s="273"/>
      <c r="B8" s="276"/>
      <c r="C8" s="54">
        <f>C7</f>
        <v>1200</v>
      </c>
      <c r="D8" s="55" t="s">
        <v>22</v>
      </c>
      <c r="E8" s="56" t="s">
        <v>23</v>
      </c>
      <c r="F8" s="57"/>
      <c r="G8" s="58"/>
      <c r="H8" s="59"/>
      <c r="I8" s="60"/>
      <c r="J8" s="61"/>
      <c r="K8" s="62">
        <f t="shared" si="1"/>
        <v>0</v>
      </c>
      <c r="L8" s="63"/>
      <c r="M8" s="60"/>
      <c r="N8" s="64"/>
      <c r="O8" s="65">
        <f t="shared" si="0"/>
        <v>0</v>
      </c>
      <c r="Q8" s="39"/>
      <c r="R8" s="39"/>
      <c r="S8"/>
      <c r="T8"/>
    </row>
    <row r="9" spans="1:21" s="38" customFormat="1">
      <c r="A9" s="272" t="s">
        <v>24</v>
      </c>
      <c r="B9" s="277" t="s">
        <v>25</v>
      </c>
      <c r="C9" s="40">
        <f>C11</f>
        <v>2918</v>
      </c>
      <c r="D9" s="66" t="s">
        <v>26</v>
      </c>
      <c r="E9" s="67" t="s">
        <v>19</v>
      </c>
      <c r="F9" s="68"/>
      <c r="G9" s="69"/>
      <c r="H9" s="70"/>
      <c r="I9" s="71"/>
      <c r="J9" s="72"/>
      <c r="K9" s="73">
        <f t="shared" si="1"/>
        <v>0</v>
      </c>
      <c r="L9" s="74"/>
      <c r="M9" s="71"/>
      <c r="N9" s="72"/>
      <c r="O9" s="75">
        <f t="shared" si="0"/>
        <v>0</v>
      </c>
      <c r="Q9" s="39"/>
      <c r="R9" s="39"/>
      <c r="S9"/>
      <c r="T9"/>
    </row>
    <row r="10" spans="1:21" s="38" customFormat="1">
      <c r="A10" s="272"/>
      <c r="B10" s="277"/>
      <c r="C10" s="76">
        <v>150</v>
      </c>
      <c r="D10" s="41" t="s">
        <v>27</v>
      </c>
      <c r="E10" s="42" t="s">
        <v>28</v>
      </c>
      <c r="F10" s="43"/>
      <c r="G10" s="44"/>
      <c r="H10" s="45"/>
      <c r="I10" s="77"/>
      <c r="J10" s="78"/>
      <c r="K10" s="79">
        <f t="shared" si="1"/>
        <v>0</v>
      </c>
      <c r="L10" s="49"/>
      <c r="M10" s="50"/>
      <c r="N10" s="51"/>
      <c r="O10" s="80">
        <f t="shared" si="0"/>
        <v>0</v>
      </c>
      <c r="Q10" s="39"/>
      <c r="R10" s="39"/>
      <c r="S10"/>
      <c r="T10"/>
    </row>
    <row r="11" spans="1:21" s="38" customFormat="1">
      <c r="A11" s="272"/>
      <c r="B11" s="277"/>
      <c r="C11" s="40">
        <v>2918</v>
      </c>
      <c r="D11" s="41" t="s">
        <v>29</v>
      </c>
      <c r="E11" s="42" t="s">
        <v>30</v>
      </c>
      <c r="F11" s="43"/>
      <c r="G11" s="44"/>
      <c r="H11" s="45"/>
      <c r="I11" s="50"/>
      <c r="J11" s="47"/>
      <c r="K11" s="48">
        <f t="shared" si="1"/>
        <v>0</v>
      </c>
      <c r="L11" s="49"/>
      <c r="M11" s="50"/>
      <c r="N11" s="51"/>
      <c r="O11" s="52">
        <f t="shared" si="0"/>
        <v>0</v>
      </c>
      <c r="Q11" s="39"/>
      <c r="R11" s="39"/>
      <c r="S11"/>
      <c r="T11"/>
    </row>
    <row r="12" spans="1:21" s="38" customFormat="1" ht="13.5" thickBot="1">
      <c r="A12" s="273"/>
      <c r="B12" s="278"/>
      <c r="C12" s="81">
        <f>C11</f>
        <v>2918</v>
      </c>
      <c r="D12" s="55" t="s">
        <v>31</v>
      </c>
      <c r="E12" s="56" t="s">
        <v>23</v>
      </c>
      <c r="F12" s="57"/>
      <c r="G12" s="58"/>
      <c r="H12" s="59"/>
      <c r="I12" s="60"/>
      <c r="J12" s="61"/>
      <c r="K12" s="62">
        <f t="shared" si="1"/>
        <v>0</v>
      </c>
      <c r="L12" s="63"/>
      <c r="M12" s="60"/>
      <c r="N12" s="64"/>
      <c r="O12" s="65">
        <f t="shared" si="0"/>
        <v>0</v>
      </c>
      <c r="Q12" s="39"/>
      <c r="R12" s="39"/>
      <c r="S12"/>
      <c r="T12"/>
    </row>
    <row r="13" spans="1:21" s="38" customFormat="1">
      <c r="A13" s="272" t="s">
        <v>32</v>
      </c>
      <c r="B13" s="275" t="s">
        <v>33</v>
      </c>
      <c r="C13" s="82">
        <f>C14</f>
        <v>1875</v>
      </c>
      <c r="D13" s="66" t="s">
        <v>34</v>
      </c>
      <c r="E13" s="67" t="s">
        <v>19</v>
      </c>
      <c r="F13" s="68"/>
      <c r="G13" s="69"/>
      <c r="H13" s="83"/>
      <c r="I13" s="71"/>
      <c r="J13" s="72"/>
      <c r="K13" s="73">
        <f t="shared" si="1"/>
        <v>0</v>
      </c>
      <c r="L13" s="74"/>
      <c r="M13" s="71"/>
      <c r="N13" s="72"/>
      <c r="O13" s="75">
        <f t="shared" si="0"/>
        <v>0</v>
      </c>
      <c r="Q13" s="39"/>
      <c r="R13" s="39"/>
      <c r="S13"/>
      <c r="T13"/>
    </row>
    <row r="14" spans="1:21" s="38" customFormat="1">
      <c r="A14" s="272"/>
      <c r="B14" s="275"/>
      <c r="C14" s="40">
        <v>1875</v>
      </c>
      <c r="D14" s="41" t="s">
        <v>35</v>
      </c>
      <c r="E14" s="42" t="s">
        <v>21</v>
      </c>
      <c r="F14" s="43"/>
      <c r="G14" s="44"/>
      <c r="H14" s="45"/>
      <c r="I14" s="50"/>
      <c r="J14" s="84"/>
      <c r="K14" s="48">
        <f t="shared" si="1"/>
        <v>0</v>
      </c>
      <c r="L14" s="85"/>
      <c r="M14" s="50"/>
      <c r="N14" s="51"/>
      <c r="O14" s="52">
        <f t="shared" si="0"/>
        <v>0</v>
      </c>
      <c r="Q14" s="39"/>
      <c r="R14" s="39"/>
      <c r="S14"/>
      <c r="T14"/>
    </row>
    <row r="15" spans="1:21" s="38" customFormat="1" ht="13.5" thickBot="1">
      <c r="A15" s="273"/>
      <c r="B15" s="276"/>
      <c r="C15" s="54">
        <f>C14</f>
        <v>1875</v>
      </c>
      <c r="D15" s="55" t="s">
        <v>36</v>
      </c>
      <c r="E15" s="56" t="s">
        <v>23</v>
      </c>
      <c r="F15" s="57"/>
      <c r="G15" s="59"/>
      <c r="H15" s="59"/>
      <c r="I15" s="60"/>
      <c r="J15" s="61"/>
      <c r="K15" s="62">
        <f t="shared" si="1"/>
        <v>0</v>
      </c>
      <c r="L15" s="63"/>
      <c r="M15" s="60"/>
      <c r="N15" s="86"/>
      <c r="O15" s="65">
        <f t="shared" si="0"/>
        <v>0</v>
      </c>
      <c r="Q15" s="39"/>
      <c r="R15" s="39"/>
      <c r="S15"/>
      <c r="T15"/>
    </row>
    <row r="16" spans="1:21" s="38" customFormat="1">
      <c r="A16" s="272" t="s">
        <v>37</v>
      </c>
      <c r="B16" s="275" t="s">
        <v>38</v>
      </c>
      <c r="C16" s="40">
        <v>354</v>
      </c>
      <c r="D16" s="66" t="s">
        <v>39</v>
      </c>
      <c r="E16" s="67" t="s">
        <v>19</v>
      </c>
      <c r="F16" s="68"/>
      <c r="G16" s="87"/>
      <c r="H16" s="69"/>
      <c r="I16" s="71"/>
      <c r="J16" s="72"/>
      <c r="K16" s="88">
        <f t="shared" si="1"/>
        <v>0</v>
      </c>
      <c r="L16" s="74"/>
      <c r="M16" s="71"/>
      <c r="N16" s="72"/>
      <c r="O16" s="89">
        <f t="shared" si="0"/>
        <v>0</v>
      </c>
      <c r="Q16" s="53"/>
      <c r="R16" s="39"/>
      <c r="S16"/>
      <c r="T16"/>
    </row>
    <row r="17" spans="1:24" s="38" customFormat="1">
      <c r="A17" s="272"/>
      <c r="B17" s="275"/>
      <c r="C17" s="76">
        <v>150</v>
      </c>
      <c r="D17" s="41" t="s">
        <v>40</v>
      </c>
      <c r="E17" s="42" t="s">
        <v>21</v>
      </c>
      <c r="F17" s="43"/>
      <c r="G17" s="45"/>
      <c r="H17" s="45"/>
      <c r="I17" s="90"/>
      <c r="J17" s="78"/>
      <c r="K17" s="91">
        <f t="shared" si="1"/>
        <v>0</v>
      </c>
      <c r="L17" s="49"/>
      <c r="M17" s="50"/>
      <c r="N17" s="51"/>
      <c r="O17" s="92">
        <f t="shared" si="0"/>
        <v>0</v>
      </c>
      <c r="Q17" s="39"/>
      <c r="R17" s="39"/>
      <c r="S17"/>
      <c r="T17"/>
    </row>
    <row r="18" spans="1:24" s="38" customFormat="1" ht="13.5" thickBot="1">
      <c r="A18" s="273"/>
      <c r="B18" s="276"/>
      <c r="C18" s="81">
        <f>C16</f>
        <v>354</v>
      </c>
      <c r="D18" s="55" t="s">
        <v>41</v>
      </c>
      <c r="E18" s="56" t="s">
        <v>23</v>
      </c>
      <c r="F18" s="57"/>
      <c r="G18" s="59"/>
      <c r="H18" s="59"/>
      <c r="I18" s="60"/>
      <c r="J18" s="61"/>
      <c r="K18" s="62">
        <f t="shared" si="1"/>
        <v>0</v>
      </c>
      <c r="L18" s="63"/>
      <c r="M18" s="93"/>
      <c r="N18" s="94"/>
      <c r="O18" s="95">
        <f t="shared" si="0"/>
        <v>0</v>
      </c>
      <c r="Q18" s="39"/>
      <c r="R18" s="39"/>
      <c r="S18"/>
      <c r="T18"/>
    </row>
    <row r="19" spans="1:24" s="38" customFormat="1">
      <c r="A19" s="272" t="s">
        <v>42</v>
      </c>
      <c r="B19" s="275" t="s">
        <v>43</v>
      </c>
      <c r="C19" s="96">
        <v>2941</v>
      </c>
      <c r="D19" s="66" t="s">
        <v>44</v>
      </c>
      <c r="E19" s="67" t="s">
        <v>19</v>
      </c>
      <c r="F19" s="68"/>
      <c r="G19" s="69"/>
      <c r="H19" s="70"/>
      <c r="I19" s="71"/>
      <c r="J19" s="72"/>
      <c r="K19" s="73">
        <f t="shared" si="1"/>
        <v>0</v>
      </c>
      <c r="L19" s="74"/>
      <c r="M19" s="71"/>
      <c r="N19" s="72"/>
      <c r="O19" s="75">
        <f t="shared" si="0"/>
        <v>0</v>
      </c>
      <c r="Q19" s="39"/>
      <c r="R19" s="39"/>
      <c r="S19"/>
      <c r="T19"/>
    </row>
    <row r="20" spans="1:24" s="38" customFormat="1">
      <c r="A20" s="272"/>
      <c r="B20" s="275"/>
      <c r="C20" s="76">
        <v>200</v>
      </c>
      <c r="D20" s="41" t="s">
        <v>45</v>
      </c>
      <c r="E20" s="42" t="s">
        <v>21</v>
      </c>
      <c r="F20" s="43"/>
      <c r="G20" s="45"/>
      <c r="H20" s="45"/>
      <c r="I20" s="50"/>
      <c r="J20" s="47"/>
      <c r="K20" s="48">
        <f t="shared" si="1"/>
        <v>0</v>
      </c>
      <c r="L20" s="49"/>
      <c r="M20" s="50"/>
      <c r="N20" s="51"/>
      <c r="O20" s="52">
        <f t="shared" si="0"/>
        <v>0</v>
      </c>
      <c r="Q20" s="39"/>
      <c r="R20" s="39"/>
      <c r="S20"/>
      <c r="T20"/>
    </row>
    <row r="21" spans="1:24" s="38" customFormat="1" ht="13.5" thickBot="1">
      <c r="A21" s="273"/>
      <c r="B21" s="276"/>
      <c r="C21" s="81">
        <f>C19</f>
        <v>2941</v>
      </c>
      <c r="D21" s="55" t="s">
        <v>46</v>
      </c>
      <c r="E21" s="56" t="s">
        <v>23</v>
      </c>
      <c r="F21" s="57"/>
      <c r="G21" s="59"/>
      <c r="H21" s="59"/>
      <c r="I21" s="60"/>
      <c r="J21" s="61"/>
      <c r="K21" s="62">
        <f t="shared" si="1"/>
        <v>0</v>
      </c>
      <c r="L21" s="97"/>
      <c r="M21" s="60"/>
      <c r="N21" s="64"/>
      <c r="O21" s="65">
        <f t="shared" si="0"/>
        <v>0</v>
      </c>
      <c r="Q21" s="39"/>
      <c r="R21" s="39"/>
      <c r="S21"/>
      <c r="T21"/>
    </row>
    <row r="22" spans="1:24" s="38" customFormat="1" ht="24.75" customHeight="1">
      <c r="A22" s="279" t="s">
        <v>47</v>
      </c>
      <c r="B22" s="280" t="s">
        <v>48</v>
      </c>
      <c r="C22" s="98">
        <v>132</v>
      </c>
      <c r="D22" s="99" t="s">
        <v>49</v>
      </c>
      <c r="E22" s="100" t="s">
        <v>19</v>
      </c>
      <c r="F22" s="101"/>
      <c r="G22" s="102"/>
      <c r="H22" s="102"/>
      <c r="I22" s="103"/>
      <c r="J22" s="104"/>
      <c r="K22" s="105">
        <f t="shared" si="1"/>
        <v>0</v>
      </c>
      <c r="L22" s="106"/>
      <c r="M22" s="107"/>
      <c r="N22" s="108"/>
      <c r="O22" s="109">
        <f t="shared" si="0"/>
        <v>0</v>
      </c>
      <c r="T22"/>
    </row>
    <row r="23" spans="1:24" s="38" customFormat="1" ht="24.75" customHeight="1" thickBot="1">
      <c r="A23" s="273"/>
      <c r="B23" s="276"/>
      <c r="C23" s="110">
        <v>1100</v>
      </c>
      <c r="D23" s="55" t="s">
        <v>50</v>
      </c>
      <c r="E23" s="56" t="s">
        <v>21</v>
      </c>
      <c r="F23" s="57"/>
      <c r="G23" s="59"/>
      <c r="H23" s="59"/>
      <c r="I23" s="111"/>
      <c r="J23" s="61"/>
      <c r="K23" s="112">
        <f t="shared" si="1"/>
        <v>0</v>
      </c>
      <c r="L23" s="63"/>
      <c r="M23" s="93"/>
      <c r="N23" s="94"/>
      <c r="O23" s="95">
        <f t="shared" si="0"/>
        <v>0</v>
      </c>
      <c r="T23"/>
    </row>
    <row r="24" spans="1:24" s="38" customFormat="1" ht="36.75" thickBot="1">
      <c r="A24" s="113" t="s">
        <v>51</v>
      </c>
      <c r="B24" s="114" t="s">
        <v>52</v>
      </c>
      <c r="C24" s="115">
        <v>87</v>
      </c>
      <c r="D24" s="116" t="s">
        <v>53</v>
      </c>
      <c r="E24" s="117" t="s">
        <v>19</v>
      </c>
      <c r="F24" s="118"/>
      <c r="G24" s="119"/>
      <c r="H24" s="119"/>
      <c r="I24" s="120"/>
      <c r="J24" s="121"/>
      <c r="K24" s="122">
        <f t="shared" si="1"/>
        <v>0</v>
      </c>
      <c r="L24" s="123"/>
      <c r="M24" s="124"/>
      <c r="N24" s="121"/>
      <c r="O24" s="125">
        <f t="shared" si="0"/>
        <v>0</v>
      </c>
      <c r="T24"/>
    </row>
    <row r="25" spans="1:24" s="38" customFormat="1">
      <c r="A25" s="279" t="s">
        <v>54</v>
      </c>
      <c r="B25" s="280" t="s">
        <v>55</v>
      </c>
      <c r="C25" s="126">
        <f>C26</f>
        <v>240</v>
      </c>
      <c r="D25" s="99" t="s">
        <v>56</v>
      </c>
      <c r="E25" s="100" t="s">
        <v>19</v>
      </c>
      <c r="F25" s="101"/>
      <c r="G25" s="127"/>
      <c r="H25" s="128"/>
      <c r="I25" s="107"/>
      <c r="J25" s="108"/>
      <c r="K25" s="129">
        <f t="shared" si="1"/>
        <v>0</v>
      </c>
      <c r="L25" s="106"/>
      <c r="M25" s="107"/>
      <c r="N25" s="108"/>
      <c r="O25" s="130">
        <f t="shared" si="0"/>
        <v>0</v>
      </c>
      <c r="S25"/>
      <c r="T25"/>
      <c r="U25"/>
      <c r="V25"/>
      <c r="W25"/>
      <c r="X25"/>
    </row>
    <row r="26" spans="1:24" s="38" customFormat="1">
      <c r="A26" s="272"/>
      <c r="B26" s="275"/>
      <c r="C26" s="40">
        <v>240</v>
      </c>
      <c r="D26" s="131" t="s">
        <v>57</v>
      </c>
      <c r="E26" s="132" t="s">
        <v>21</v>
      </c>
      <c r="F26" s="133"/>
      <c r="G26" s="134"/>
      <c r="H26" s="134"/>
      <c r="I26" s="135"/>
      <c r="J26" s="136"/>
      <c r="K26" s="91">
        <f t="shared" si="1"/>
        <v>0</v>
      </c>
      <c r="L26" s="137"/>
      <c r="M26" s="138"/>
      <c r="N26" s="139"/>
      <c r="O26" s="92">
        <f t="shared" si="0"/>
        <v>0</v>
      </c>
      <c r="S26"/>
      <c r="T26"/>
      <c r="U26"/>
      <c r="V26"/>
      <c r="W26"/>
      <c r="X26"/>
    </row>
    <row r="27" spans="1:24" s="38" customFormat="1" ht="13.5" thickBot="1">
      <c r="A27" s="273"/>
      <c r="B27" s="276"/>
      <c r="C27" s="54">
        <f>C26</f>
        <v>240</v>
      </c>
      <c r="D27" s="55" t="s">
        <v>58</v>
      </c>
      <c r="E27" s="56" t="s">
        <v>23</v>
      </c>
      <c r="F27" s="57"/>
      <c r="G27" s="58"/>
      <c r="H27" s="59"/>
      <c r="I27" s="60"/>
      <c r="J27" s="94"/>
      <c r="K27" s="112">
        <f t="shared" si="1"/>
        <v>0</v>
      </c>
      <c r="L27" s="63"/>
      <c r="M27" s="60"/>
      <c r="N27" s="64"/>
      <c r="O27" s="65">
        <f t="shared" si="0"/>
        <v>0</v>
      </c>
      <c r="Q27"/>
      <c r="R27"/>
      <c r="S27"/>
      <c r="T27"/>
      <c r="U27"/>
      <c r="V27"/>
      <c r="W27"/>
      <c r="X27"/>
    </row>
    <row r="28" spans="1:24" s="38" customFormat="1">
      <c r="A28" s="272" t="s">
        <v>59</v>
      </c>
      <c r="B28" s="275" t="s">
        <v>60</v>
      </c>
      <c r="C28" s="140">
        <v>470</v>
      </c>
      <c r="D28" s="66" t="s">
        <v>61</v>
      </c>
      <c r="E28" s="67" t="s">
        <v>19</v>
      </c>
      <c r="F28" s="68"/>
      <c r="G28" s="69"/>
      <c r="H28" s="141"/>
      <c r="I28" s="71"/>
      <c r="J28" s="142"/>
      <c r="K28" s="143">
        <f t="shared" si="1"/>
        <v>0</v>
      </c>
      <c r="L28" s="74"/>
      <c r="M28" s="144"/>
      <c r="N28" s="72"/>
      <c r="O28" s="145">
        <f t="shared" si="0"/>
        <v>0</v>
      </c>
      <c r="Q28" s="39"/>
      <c r="R28" s="39"/>
      <c r="T28"/>
    </row>
    <row r="29" spans="1:24" s="38" customFormat="1" ht="13.5" thickBot="1">
      <c r="A29" s="273"/>
      <c r="B29" s="276"/>
      <c r="C29" s="54">
        <f>C28</f>
        <v>470</v>
      </c>
      <c r="D29" s="55" t="s">
        <v>62</v>
      </c>
      <c r="E29" s="56" t="s">
        <v>23</v>
      </c>
      <c r="F29" s="57"/>
      <c r="G29" s="58"/>
      <c r="H29" s="59"/>
      <c r="I29" s="60"/>
      <c r="J29" s="61"/>
      <c r="K29" s="62">
        <f t="shared" si="1"/>
        <v>0</v>
      </c>
      <c r="L29" s="63"/>
      <c r="M29" s="60"/>
      <c r="N29" s="64"/>
      <c r="O29" s="65">
        <f t="shared" si="0"/>
        <v>0</v>
      </c>
      <c r="Q29" s="53"/>
      <c r="R29" s="39"/>
      <c r="T29"/>
    </row>
    <row r="30" spans="1:24" s="38" customFormat="1">
      <c r="A30" s="272" t="s">
        <v>63</v>
      </c>
      <c r="B30" s="275" t="s">
        <v>64</v>
      </c>
      <c r="C30" s="82">
        <f>C31</f>
        <v>290</v>
      </c>
      <c r="D30" s="66" t="s">
        <v>65</v>
      </c>
      <c r="E30" s="67" t="s">
        <v>19</v>
      </c>
      <c r="F30" s="68"/>
      <c r="G30" s="69"/>
      <c r="H30" s="70"/>
      <c r="I30" s="71"/>
      <c r="J30" s="72"/>
      <c r="K30" s="73">
        <f t="shared" si="1"/>
        <v>0</v>
      </c>
      <c r="L30" s="74"/>
      <c r="M30" s="71"/>
      <c r="N30" s="72"/>
      <c r="O30" s="75">
        <f t="shared" si="0"/>
        <v>0</v>
      </c>
      <c r="Q30" s="39"/>
      <c r="R30" s="39"/>
      <c r="T30"/>
    </row>
    <row r="31" spans="1:24" s="38" customFormat="1">
      <c r="A31" s="272"/>
      <c r="B31" s="275"/>
      <c r="C31" s="40">
        <v>290</v>
      </c>
      <c r="D31" s="41" t="s">
        <v>66</v>
      </c>
      <c r="E31" s="42" t="s">
        <v>21</v>
      </c>
      <c r="F31" s="43"/>
      <c r="G31" s="44"/>
      <c r="H31" s="45"/>
      <c r="I31" s="50"/>
      <c r="J31" s="47"/>
      <c r="K31" s="48">
        <f t="shared" si="1"/>
        <v>0</v>
      </c>
      <c r="L31" s="49"/>
      <c r="M31" s="46"/>
      <c r="N31" s="51"/>
      <c r="O31" s="52">
        <f t="shared" si="0"/>
        <v>0</v>
      </c>
      <c r="T31"/>
    </row>
    <row r="32" spans="1:24" s="38" customFormat="1" ht="13.5" thickBot="1">
      <c r="A32" s="273"/>
      <c r="B32" s="276"/>
      <c r="C32" s="54">
        <f>C31</f>
        <v>290</v>
      </c>
      <c r="D32" s="55" t="s">
        <v>67</v>
      </c>
      <c r="E32" s="56" t="s">
        <v>23</v>
      </c>
      <c r="F32" s="57"/>
      <c r="G32" s="58"/>
      <c r="H32" s="59"/>
      <c r="I32" s="60"/>
      <c r="J32" s="61"/>
      <c r="K32" s="62">
        <f t="shared" si="1"/>
        <v>0</v>
      </c>
      <c r="L32" s="63"/>
      <c r="M32" s="60"/>
      <c r="N32" s="64"/>
      <c r="O32" s="65">
        <f t="shared" si="0"/>
        <v>0</v>
      </c>
      <c r="T32"/>
    </row>
    <row r="33" spans="1:24" s="38" customFormat="1">
      <c r="A33" s="272" t="s">
        <v>68</v>
      </c>
      <c r="B33" s="275" t="s">
        <v>69</v>
      </c>
      <c r="C33" s="126">
        <f>C34</f>
        <v>160</v>
      </c>
      <c r="D33" s="66" t="s">
        <v>70</v>
      </c>
      <c r="E33" s="67" t="s">
        <v>19</v>
      </c>
      <c r="F33" s="68"/>
      <c r="G33" s="69"/>
      <c r="H33" s="70"/>
      <c r="I33" s="144"/>
      <c r="J33" s="146"/>
      <c r="K33" s="73">
        <f t="shared" si="1"/>
        <v>0</v>
      </c>
      <c r="L33" s="74"/>
      <c r="M33" s="71"/>
      <c r="N33" s="72"/>
      <c r="O33" s="75">
        <f t="shared" si="0"/>
        <v>0</v>
      </c>
      <c r="T33"/>
    </row>
    <row r="34" spans="1:24" s="38" customFormat="1">
      <c r="A34" s="272"/>
      <c r="B34" s="275"/>
      <c r="C34" s="40">
        <v>160</v>
      </c>
      <c r="D34" s="131" t="s">
        <v>71</v>
      </c>
      <c r="E34" s="132" t="s">
        <v>21</v>
      </c>
      <c r="F34" s="133"/>
      <c r="G34" s="134"/>
      <c r="H34" s="147"/>
      <c r="I34" s="148"/>
      <c r="J34" s="47"/>
      <c r="K34" s="48">
        <f t="shared" si="1"/>
        <v>0</v>
      </c>
      <c r="L34" s="137"/>
      <c r="M34" s="138"/>
      <c r="N34" s="139"/>
      <c r="O34" s="52">
        <f t="shared" si="0"/>
        <v>0</v>
      </c>
      <c r="T34"/>
    </row>
    <row r="35" spans="1:24" s="38" customFormat="1" ht="13.5" thickBot="1">
      <c r="A35" s="273"/>
      <c r="B35" s="276"/>
      <c r="C35" s="54">
        <f>C34</f>
        <v>160</v>
      </c>
      <c r="D35" s="55" t="s">
        <v>72</v>
      </c>
      <c r="E35" s="56" t="s">
        <v>23</v>
      </c>
      <c r="F35" s="57"/>
      <c r="G35" s="58"/>
      <c r="H35" s="59"/>
      <c r="I35" s="60"/>
      <c r="J35" s="94"/>
      <c r="K35" s="112">
        <f t="shared" si="1"/>
        <v>0</v>
      </c>
      <c r="L35" s="63"/>
      <c r="M35" s="60"/>
      <c r="N35" s="64"/>
      <c r="O35" s="65">
        <f t="shared" si="0"/>
        <v>0</v>
      </c>
      <c r="T35"/>
    </row>
    <row r="36" spans="1:24" s="38" customFormat="1">
      <c r="A36" s="272" t="s">
        <v>73</v>
      </c>
      <c r="B36" s="275" t="s">
        <v>74</v>
      </c>
      <c r="C36" s="140">
        <v>185</v>
      </c>
      <c r="D36" s="66" t="s">
        <v>75</v>
      </c>
      <c r="E36" s="67" t="s">
        <v>19</v>
      </c>
      <c r="F36" s="68"/>
      <c r="G36" s="69"/>
      <c r="H36" s="141"/>
      <c r="I36" s="149"/>
      <c r="J36" s="146"/>
      <c r="K36" s="105">
        <f t="shared" si="1"/>
        <v>0</v>
      </c>
      <c r="L36" s="74"/>
      <c r="M36" s="144"/>
      <c r="N36" s="72"/>
      <c r="O36" s="150">
        <f>ROUND(12*(K36+$C36*(SUMPRODUCT(L$3:N$3,L36:N36))),4)</f>
        <v>0</v>
      </c>
      <c r="Q36" s="39"/>
      <c r="R36" s="39"/>
      <c r="T36"/>
    </row>
    <row r="37" spans="1:24" s="38" customFormat="1" ht="13.5" thickBot="1">
      <c r="A37" s="273"/>
      <c r="B37" s="276"/>
      <c r="C37" s="54">
        <f>C36</f>
        <v>185</v>
      </c>
      <c r="D37" s="55" t="s">
        <v>76</v>
      </c>
      <c r="E37" s="56" t="s">
        <v>21</v>
      </c>
      <c r="F37" s="57"/>
      <c r="G37" s="58"/>
      <c r="H37" s="59"/>
      <c r="I37" s="60"/>
      <c r="J37" s="151"/>
      <c r="K37" s="152">
        <f t="shared" si="1"/>
        <v>0</v>
      </c>
      <c r="L37" s="63"/>
      <c r="M37" s="60"/>
      <c r="N37" s="94"/>
      <c r="O37" s="153">
        <f>ROUND(12*(K37+$C37*(SUMPRODUCT(L$3:N$3,L37:N37))),4)</f>
        <v>0</v>
      </c>
      <c r="Q37" s="53"/>
      <c r="R37" s="39"/>
      <c r="T37"/>
    </row>
    <row r="38" spans="1:24" s="38" customFormat="1" ht="24.75" thickBot="1">
      <c r="A38" s="250" t="s">
        <v>77</v>
      </c>
      <c r="B38" s="252" t="s">
        <v>78</v>
      </c>
      <c r="C38" s="81">
        <v>40</v>
      </c>
      <c r="D38" s="156" t="s">
        <v>79</v>
      </c>
      <c r="E38" s="157" t="s">
        <v>23</v>
      </c>
      <c r="F38" s="158"/>
      <c r="G38" s="159"/>
      <c r="H38" s="159"/>
      <c r="I38" s="160"/>
      <c r="J38" s="161"/>
      <c r="K38" s="162">
        <f t="shared" si="1"/>
        <v>0</v>
      </c>
      <c r="L38" s="163"/>
      <c r="M38" s="160"/>
      <c r="N38" s="164"/>
      <c r="O38" s="165">
        <f>ROUND(12*(K38+$C38*(SUMPRODUCT(L$3:N$3,L38:N38))),4)</f>
        <v>0</v>
      </c>
      <c r="T38"/>
    </row>
    <row r="39" spans="1:24" s="38" customFormat="1" ht="22.5" customHeight="1" thickBot="1">
      <c r="A39" s="250" t="s">
        <v>80</v>
      </c>
      <c r="B39" s="252" t="s">
        <v>81</v>
      </c>
      <c r="C39" s="81">
        <v>43</v>
      </c>
      <c r="D39" s="156" t="s">
        <v>82</v>
      </c>
      <c r="E39" s="157" t="s">
        <v>19</v>
      </c>
      <c r="F39" s="158"/>
      <c r="G39" s="159"/>
      <c r="H39" s="166"/>
      <c r="I39" s="160"/>
      <c r="J39" s="167"/>
      <c r="K39" s="168">
        <f t="shared" si="1"/>
        <v>0</v>
      </c>
      <c r="L39" s="163"/>
      <c r="M39" s="160"/>
      <c r="N39" s="167"/>
      <c r="O39" s="169">
        <f>ROUND(12*(K39+$C39*(SUMPRODUCT(L$3:N$3,L39:N39))),4)</f>
        <v>0</v>
      </c>
      <c r="T39"/>
    </row>
    <row r="40" spans="1:24" s="38" customFormat="1" ht="17.25" customHeight="1">
      <c r="A40" s="272" t="s">
        <v>83</v>
      </c>
      <c r="B40" s="275" t="s">
        <v>84</v>
      </c>
      <c r="C40" s="40">
        <v>845</v>
      </c>
      <c r="D40" s="66" t="s">
        <v>85</v>
      </c>
      <c r="E40" s="67" t="s">
        <v>19</v>
      </c>
      <c r="F40" s="68"/>
      <c r="G40" s="69"/>
      <c r="H40" s="70"/>
      <c r="I40" s="71"/>
      <c r="J40" s="146"/>
      <c r="K40" s="73">
        <f t="shared" si="1"/>
        <v>0</v>
      </c>
      <c r="L40" s="74"/>
      <c r="M40" s="71"/>
      <c r="N40" s="72"/>
      <c r="O40" s="75">
        <f t="shared" si="0"/>
        <v>0</v>
      </c>
      <c r="T40"/>
    </row>
    <row r="41" spans="1:24" s="38" customFormat="1" ht="17.25" customHeight="1" thickBot="1">
      <c r="A41" s="273"/>
      <c r="B41" s="276"/>
      <c r="C41" s="54">
        <f>C40</f>
        <v>845</v>
      </c>
      <c r="D41" s="55" t="s">
        <v>86</v>
      </c>
      <c r="E41" s="56" t="s">
        <v>21</v>
      </c>
      <c r="F41" s="57"/>
      <c r="G41" s="58"/>
      <c r="H41" s="59"/>
      <c r="I41" s="60"/>
      <c r="J41" s="151"/>
      <c r="K41" s="152">
        <f t="shared" si="1"/>
        <v>0</v>
      </c>
      <c r="L41" s="63"/>
      <c r="M41" s="60"/>
      <c r="N41" s="94"/>
      <c r="O41" s="153">
        <f t="shared" si="0"/>
        <v>0</v>
      </c>
      <c r="T41"/>
    </row>
    <row r="42" spans="1:24" s="38" customFormat="1" ht="21.75" customHeight="1" thickBot="1">
      <c r="A42" s="113" t="s">
        <v>87</v>
      </c>
      <c r="B42" s="114" t="s">
        <v>88</v>
      </c>
      <c r="C42" s="115">
        <v>2000</v>
      </c>
      <c r="D42" s="116" t="s">
        <v>89</v>
      </c>
      <c r="E42" s="117" t="s">
        <v>19</v>
      </c>
      <c r="F42" s="118"/>
      <c r="G42" s="119"/>
      <c r="H42" s="170"/>
      <c r="I42" s="124"/>
      <c r="J42" s="171"/>
      <c r="K42" s="172">
        <f t="shared" si="1"/>
        <v>0</v>
      </c>
      <c r="L42" s="123"/>
      <c r="M42" s="124"/>
      <c r="N42" s="121"/>
      <c r="O42" s="173">
        <f t="shared" si="0"/>
        <v>0</v>
      </c>
      <c r="T42"/>
    </row>
    <row r="43" spans="1:24" s="38" customFormat="1" ht="26.25" customHeight="1" thickBot="1">
      <c r="A43" s="250" t="s">
        <v>90</v>
      </c>
      <c r="B43" s="252" t="s">
        <v>91</v>
      </c>
      <c r="C43" s="81">
        <v>3500</v>
      </c>
      <c r="D43" s="156" t="s">
        <v>92</v>
      </c>
      <c r="E43" s="157" t="s">
        <v>21</v>
      </c>
      <c r="F43" s="158"/>
      <c r="G43" s="159"/>
      <c r="H43" s="174"/>
      <c r="I43" s="160"/>
      <c r="J43" s="167"/>
      <c r="K43" s="175">
        <f t="shared" si="1"/>
        <v>0</v>
      </c>
      <c r="L43" s="163"/>
      <c r="M43" s="176"/>
      <c r="N43" s="167"/>
      <c r="O43" s="177">
        <f t="shared" si="0"/>
        <v>0</v>
      </c>
      <c r="T43"/>
    </row>
    <row r="44" spans="1:24" s="38" customFormat="1" ht="28.5" customHeight="1" thickBot="1">
      <c r="A44" s="250" t="s">
        <v>93</v>
      </c>
      <c r="B44" s="252" t="s">
        <v>94</v>
      </c>
      <c r="C44" s="81">
        <v>1500</v>
      </c>
      <c r="D44" s="156" t="s">
        <v>95</v>
      </c>
      <c r="E44" s="157" t="s">
        <v>21</v>
      </c>
      <c r="F44" s="158"/>
      <c r="G44" s="159"/>
      <c r="H44" s="174"/>
      <c r="I44" s="160"/>
      <c r="J44" s="178"/>
      <c r="K44" s="179">
        <f t="shared" si="1"/>
        <v>0</v>
      </c>
      <c r="L44" s="180"/>
      <c r="M44" s="160"/>
      <c r="N44" s="167"/>
      <c r="O44" s="181">
        <f t="shared" si="0"/>
        <v>0</v>
      </c>
      <c r="T44"/>
    </row>
    <row r="45" spans="1:24" s="38" customFormat="1" ht="30.75" customHeight="1" thickBot="1">
      <c r="A45" s="250" t="s">
        <v>96</v>
      </c>
      <c r="B45" s="252" t="s">
        <v>97</v>
      </c>
      <c r="C45" s="81">
        <v>750</v>
      </c>
      <c r="D45" s="156" t="s">
        <v>56</v>
      </c>
      <c r="E45" s="157" t="s">
        <v>21</v>
      </c>
      <c r="F45" s="158"/>
      <c r="G45" s="159"/>
      <c r="H45" s="174"/>
      <c r="I45" s="160"/>
      <c r="J45" s="167"/>
      <c r="K45" s="175">
        <f t="shared" si="1"/>
        <v>0</v>
      </c>
      <c r="L45" s="163"/>
      <c r="M45" s="176"/>
      <c r="N45" s="161"/>
      <c r="O45" s="177">
        <f t="shared" si="0"/>
        <v>0</v>
      </c>
      <c r="T45"/>
    </row>
    <row r="46" spans="1:24" s="38" customFormat="1" ht="17.25" customHeight="1" thickBot="1">
      <c r="A46" s="249" t="s">
        <v>98</v>
      </c>
      <c r="B46" s="251" t="s">
        <v>99</v>
      </c>
      <c r="C46" s="40">
        <v>685</v>
      </c>
      <c r="D46" s="131" t="s">
        <v>100</v>
      </c>
      <c r="E46" s="132" t="s">
        <v>19</v>
      </c>
      <c r="F46" s="133"/>
      <c r="G46" s="134"/>
      <c r="H46" s="134"/>
      <c r="I46" s="138"/>
      <c r="J46" s="184"/>
      <c r="K46" s="185">
        <f t="shared" si="1"/>
        <v>0</v>
      </c>
      <c r="L46" s="137"/>
      <c r="M46" s="138"/>
      <c r="N46" s="139"/>
      <c r="O46" s="186">
        <f t="shared" si="0"/>
        <v>0</v>
      </c>
      <c r="S46"/>
      <c r="T46"/>
      <c r="U46"/>
      <c r="V46"/>
      <c r="W46"/>
      <c r="X46"/>
    </row>
    <row r="47" spans="1:24" s="38" customFormat="1" ht="20.25" customHeight="1" thickTop="1" thickBot="1">
      <c r="A47" s="187"/>
      <c r="B47" s="188"/>
      <c r="C47" s="189">
        <f>SUM(C7,C11,C14,C16,C19,C23,C24,C26,C28,C31,C34,C36,C38,C39,C40,C42,C43,C44,C45,C46)</f>
        <v>21183</v>
      </c>
      <c r="D47" s="188"/>
      <c r="E47" s="188"/>
      <c r="F47" s="190"/>
      <c r="G47" s="191">
        <f>ROUND(SUMPRODUCT($C6:$C46,G6:G46),4)</f>
        <v>0</v>
      </c>
      <c r="H47" s="192">
        <f>ROUND(SUMPRODUCT($C6:$C46,H6:H46),4)</f>
        <v>0</v>
      </c>
      <c r="I47" s="193">
        <f>ROUND(SUMPRODUCT($C6:$C46,I6:I46),4)</f>
        <v>0</v>
      </c>
      <c r="J47" s="194">
        <f>ROUND(SUMPRODUCT($C6:$C46,J6:J46),4)</f>
        <v>0</v>
      </c>
      <c r="K47" s="195">
        <f>ROUND(SUM(K6:K46),4)</f>
        <v>0</v>
      </c>
      <c r="L47" s="196">
        <f>ROUND(SUMPRODUCT($C6:$C46,L6:L46),4)</f>
        <v>0</v>
      </c>
      <c r="M47" s="197">
        <f>ROUND(SUMPRODUCT($C6:$C46,M6:M46),4)</f>
        <v>0</v>
      </c>
      <c r="N47" s="198">
        <f>ROUND(SUMPRODUCT($C6:$C46,N6:N46),4)</f>
        <v>0</v>
      </c>
      <c r="O47" s="199">
        <f>ROUND(SUM(O6:O46),4)</f>
        <v>0</v>
      </c>
      <c r="Q47"/>
      <c r="R47"/>
      <c r="S47"/>
      <c r="T47"/>
      <c r="U47"/>
      <c r="V47"/>
      <c r="W47"/>
      <c r="X47"/>
    </row>
    <row r="48" spans="1:24" s="38" customFormat="1" ht="14.25" thickTop="1" thickBot="1">
      <c r="A48" s="187"/>
      <c r="B48" s="188"/>
      <c r="C48" s="200"/>
      <c r="D48" s="188"/>
      <c r="E48" s="188"/>
      <c r="F48" s="190"/>
      <c r="G48" s="188"/>
      <c r="H48" s="188"/>
      <c r="I48" s="188"/>
      <c r="J48" s="201" t="s">
        <v>101</v>
      </c>
      <c r="K48" s="195">
        <f>ROUND(SUMPRODUCT(G3:J3,G47:J47),4)</f>
        <v>0</v>
      </c>
      <c r="L48" s="188"/>
      <c r="M48" s="188"/>
      <c r="N48" s="201" t="s">
        <v>102</v>
      </c>
      <c r="O48" s="199">
        <f>ROUND((K48+(SUMPRODUCT(L3:N3,L47:N47)))*12,4)</f>
        <v>0</v>
      </c>
      <c r="Q48"/>
      <c r="R48"/>
      <c r="S48"/>
      <c r="T48"/>
      <c r="U48"/>
      <c r="V48"/>
      <c r="W48"/>
      <c r="X48"/>
    </row>
    <row r="49" spans="1:24" s="38" customFormat="1" ht="13.5" customHeight="1" thickTop="1">
      <c r="A49" s="256" t="s">
        <v>103</v>
      </c>
      <c r="B49" s="257"/>
      <c r="C49" s="257"/>
      <c r="D49" s="257"/>
      <c r="E49" s="257"/>
      <c r="F49" s="202"/>
      <c r="G49" s="203"/>
      <c r="H49" s="203"/>
      <c r="I49" s="203"/>
      <c r="J49" s="204"/>
      <c r="K49" s="205"/>
      <c r="L49" s="203"/>
      <c r="M49" s="203"/>
      <c r="N49" s="204"/>
      <c r="O49" s="206"/>
      <c r="Q49"/>
      <c r="R49"/>
      <c r="S49"/>
      <c r="T49"/>
      <c r="U49"/>
      <c r="V49"/>
      <c r="W49"/>
      <c r="X49"/>
    </row>
    <row r="50" spans="1:24" s="38" customFormat="1">
      <c r="A50" s="281"/>
      <c r="B50" s="282"/>
      <c r="C50" s="282"/>
      <c r="D50" s="282"/>
      <c r="E50" s="282"/>
      <c r="F50" s="207"/>
      <c r="G50" s="208"/>
      <c r="H50" s="208"/>
      <c r="I50" s="208"/>
      <c r="J50" s="209"/>
      <c r="K50" s="210"/>
      <c r="L50" s="208"/>
      <c r="M50" s="208"/>
      <c r="N50" s="209"/>
      <c r="O50" s="211"/>
      <c r="Q50"/>
      <c r="R50"/>
      <c r="S50"/>
      <c r="T50"/>
      <c r="U50"/>
      <c r="V50"/>
      <c r="W50"/>
      <c r="X50"/>
    </row>
    <row r="51" spans="1:24" s="38" customFormat="1" ht="6.75" customHeight="1">
      <c r="A51" s="281" t="s">
        <v>104</v>
      </c>
      <c r="B51" s="282"/>
      <c r="C51" s="282"/>
      <c r="D51" s="282"/>
      <c r="E51" s="282"/>
      <c r="F51" s="207"/>
      <c r="G51" s="208"/>
      <c r="H51" s="208"/>
      <c r="I51" s="208"/>
      <c r="J51" s="209"/>
      <c r="K51" s="210"/>
      <c r="L51" s="208"/>
      <c r="M51" s="208"/>
      <c r="N51" s="209"/>
      <c r="O51" s="211"/>
      <c r="Q51"/>
      <c r="R51"/>
      <c r="S51"/>
      <c r="T51"/>
      <c r="U51"/>
      <c r="V51"/>
      <c r="W51"/>
      <c r="X51"/>
    </row>
    <row r="52" spans="1:24" s="38" customFormat="1" ht="13.5" thickBot="1">
      <c r="A52" s="258"/>
      <c r="B52" s="259"/>
      <c r="C52" s="259"/>
      <c r="D52" s="259"/>
      <c r="E52" s="259"/>
      <c r="F52" s="212"/>
      <c r="G52" s="213"/>
      <c r="H52" s="213"/>
      <c r="I52" s="213"/>
      <c r="J52" s="214"/>
      <c r="K52" s="215"/>
      <c r="L52" s="213"/>
      <c r="M52" s="213"/>
      <c r="N52" s="214"/>
      <c r="O52" s="216"/>
      <c r="Q52"/>
      <c r="R52"/>
      <c r="S52"/>
      <c r="T52"/>
      <c r="U52"/>
      <c r="V52"/>
      <c r="W52"/>
      <c r="X52"/>
    </row>
    <row r="53" spans="1:24" s="38" customFormat="1" ht="30" customHeight="1" thickTop="1">
      <c r="A53" s="217" t="s">
        <v>105</v>
      </c>
      <c r="B53" s="218" t="s">
        <v>106</v>
      </c>
      <c r="C53" s="219"/>
      <c r="D53" s="220"/>
      <c r="E53" s="220"/>
      <c r="F53" s="221"/>
      <c r="G53" s="253">
        <f t="shared" ref="G53:G58" si="2">8/8</f>
        <v>1</v>
      </c>
      <c r="H53" s="222"/>
      <c r="I53" s="283" t="s">
        <v>107</v>
      </c>
      <c r="J53" s="284"/>
      <c r="K53" s="223">
        <f t="shared" ref="K53:K58" si="3">H53*22</f>
        <v>0</v>
      </c>
      <c r="L53" s="285" t="s">
        <v>108</v>
      </c>
      <c r="M53" s="286"/>
      <c r="N53" s="284"/>
      <c r="O53" s="224">
        <f t="shared" ref="O53:O58" si="4">ROUND(K53*14,2)</f>
        <v>0</v>
      </c>
    </row>
    <row r="54" spans="1:24" s="38" customFormat="1" ht="30" customHeight="1">
      <c r="A54" s="225" t="s">
        <v>105</v>
      </c>
      <c r="B54" s="226" t="s">
        <v>106</v>
      </c>
      <c r="C54" s="227"/>
      <c r="D54" s="228"/>
      <c r="E54" s="228"/>
      <c r="F54" s="229"/>
      <c r="G54" s="230">
        <f t="shared" si="2"/>
        <v>1</v>
      </c>
      <c r="H54" s="231"/>
      <c r="I54" s="287"/>
      <c r="J54" s="288"/>
      <c r="K54" s="232">
        <f t="shared" si="3"/>
        <v>0</v>
      </c>
      <c r="L54" s="289"/>
      <c r="M54" s="290"/>
      <c r="N54" s="288"/>
      <c r="O54" s="233">
        <f t="shared" si="4"/>
        <v>0</v>
      </c>
      <c r="Q54" s="234"/>
    </row>
    <row r="55" spans="1:24" s="38" customFormat="1" ht="30" customHeight="1">
      <c r="A55" s="225" t="s">
        <v>105</v>
      </c>
      <c r="B55" s="226" t="s">
        <v>106</v>
      </c>
      <c r="C55" s="227"/>
      <c r="D55" s="228"/>
      <c r="E55" s="228"/>
      <c r="F55" s="229"/>
      <c r="G55" s="230">
        <f t="shared" si="2"/>
        <v>1</v>
      </c>
      <c r="H55" s="231"/>
      <c r="I55" s="287"/>
      <c r="J55" s="288"/>
      <c r="K55" s="232">
        <f t="shared" si="3"/>
        <v>0</v>
      </c>
      <c r="L55" s="289"/>
      <c r="M55" s="290"/>
      <c r="N55" s="288"/>
      <c r="O55" s="233">
        <f t="shared" si="4"/>
        <v>0</v>
      </c>
      <c r="Q55" s="234"/>
    </row>
    <row r="56" spans="1:24" s="38" customFormat="1" ht="30" customHeight="1">
      <c r="A56" s="225" t="s">
        <v>105</v>
      </c>
      <c r="B56" s="226" t="s">
        <v>109</v>
      </c>
      <c r="C56" s="227"/>
      <c r="D56" s="228"/>
      <c r="E56" s="228"/>
      <c r="F56" s="229"/>
      <c r="G56" s="230">
        <f t="shared" si="2"/>
        <v>1</v>
      </c>
      <c r="H56" s="231"/>
      <c r="I56" s="287"/>
      <c r="J56" s="288"/>
      <c r="K56" s="232">
        <f t="shared" si="3"/>
        <v>0</v>
      </c>
      <c r="L56" s="289"/>
      <c r="M56" s="290"/>
      <c r="N56" s="288"/>
      <c r="O56" s="233">
        <f t="shared" si="4"/>
        <v>0</v>
      </c>
      <c r="Q56" s="234"/>
    </row>
    <row r="57" spans="1:24" s="38" customFormat="1" ht="30" customHeight="1">
      <c r="A57" s="225" t="s">
        <v>105</v>
      </c>
      <c r="B57" s="226" t="s">
        <v>110</v>
      </c>
      <c r="C57" s="227"/>
      <c r="D57" s="228"/>
      <c r="E57" s="228"/>
      <c r="F57" s="229"/>
      <c r="G57" s="230">
        <f t="shared" si="2"/>
        <v>1</v>
      </c>
      <c r="H57" s="231"/>
      <c r="I57" s="287"/>
      <c r="J57" s="288"/>
      <c r="K57" s="232">
        <f t="shared" si="3"/>
        <v>0</v>
      </c>
      <c r="L57" s="289"/>
      <c r="M57" s="290"/>
      <c r="N57" s="288"/>
      <c r="O57" s="233">
        <f t="shared" si="4"/>
        <v>0</v>
      </c>
      <c r="Q57" s="234"/>
    </row>
    <row r="58" spans="1:24" s="38" customFormat="1" ht="30" customHeight="1" thickBot="1">
      <c r="A58" s="235" t="s">
        <v>105</v>
      </c>
      <c r="B58" s="236" t="s">
        <v>111</v>
      </c>
      <c r="C58" s="237"/>
      <c r="D58" s="238"/>
      <c r="E58" s="238"/>
      <c r="F58" s="239"/>
      <c r="G58" s="240">
        <f t="shared" si="2"/>
        <v>1</v>
      </c>
      <c r="H58" s="241"/>
      <c r="I58" s="291"/>
      <c r="J58" s="292"/>
      <c r="K58" s="242">
        <f t="shared" si="3"/>
        <v>0</v>
      </c>
      <c r="L58" s="293"/>
      <c r="M58" s="293"/>
      <c r="N58" s="293"/>
      <c r="O58" s="243">
        <f t="shared" si="4"/>
        <v>0</v>
      </c>
      <c r="S58" s="234"/>
    </row>
    <row r="59" spans="1:24" s="38" customFormat="1" ht="19.5" thickTop="1" thickBot="1">
      <c r="A59" s="208"/>
      <c r="B59" s="208"/>
      <c r="C59" s="244"/>
      <c r="D59" s="208"/>
      <c r="E59" s="208"/>
      <c r="F59" s="208"/>
      <c r="G59" s="208"/>
      <c r="H59" s="208"/>
      <c r="I59" s="208"/>
      <c r="J59" s="209" t="s">
        <v>112</v>
      </c>
      <c r="K59" s="245">
        <f>ROUND(SUM(K48,K53:K58),2)</f>
        <v>0</v>
      </c>
      <c r="L59" s="203"/>
      <c r="M59" s="203"/>
      <c r="N59" s="204" t="s">
        <v>113</v>
      </c>
      <c r="O59" s="246">
        <f>ROUND(SUM(O48,O53:O58),2)</f>
        <v>0</v>
      </c>
      <c r="Q59" s="247"/>
      <c r="R59" s="248"/>
      <c r="T59" s="247"/>
      <c r="V59"/>
      <c r="W59"/>
      <c r="X59"/>
    </row>
    <row r="60" spans="1:24" ht="13.5" thickTop="1"/>
    <row r="62" spans="1:24">
      <c r="K62" s="254" t="s">
        <v>117</v>
      </c>
      <c r="L62" s="254"/>
    </row>
    <row r="63" spans="1:24">
      <c r="K63" s="254" t="s">
        <v>114</v>
      </c>
      <c r="L63" s="254"/>
    </row>
    <row r="64" spans="1:24">
      <c r="K64" s="254"/>
      <c r="L64" s="254"/>
    </row>
    <row r="65" spans="11:12">
      <c r="K65" s="254"/>
      <c r="L65" s="254"/>
    </row>
    <row r="66" spans="11:12">
      <c r="K66" s="254"/>
      <c r="L66" s="254"/>
    </row>
    <row r="67" spans="11:12">
      <c r="K67" s="254"/>
      <c r="L67" s="254"/>
    </row>
    <row r="68" spans="11:12">
      <c r="K68" s="255" t="s">
        <v>115</v>
      </c>
      <c r="L68" s="254"/>
    </row>
    <row r="69" spans="11:12">
      <c r="K69" s="254" t="s">
        <v>116</v>
      </c>
      <c r="L69" s="254"/>
    </row>
    <row r="70" spans="11:12">
      <c r="K70" s="254"/>
      <c r="L70" s="254"/>
    </row>
  </sheetData>
  <sheetProtection algorithmName="SHA-512" hashValue="ouj9Kq28PWULC93ZLheLvAv02KGK0zfkDLQMbn0GB7OPuVTAP+88sT8yJu8Bf/E7Va3HJxOkf+scq51ObGAeTQ==" saltValue="isa63MpA43WzaKb3zBT6Pw==" spinCount="100000" sheet="1" objects="1" scenarios="1" formatColumns="0"/>
  <protectedRanges>
    <protectedRange sqref="G53:H58" name="Range3"/>
    <protectedRange sqref="L6:N46" name="Range2"/>
    <protectedRange sqref="G6:J46" name="Range1"/>
  </protectedRanges>
  <mergeCells count="45">
    <mergeCell ref="I58:J58"/>
    <mergeCell ref="L58:N58"/>
    <mergeCell ref="I55:J55"/>
    <mergeCell ref="L55:N55"/>
    <mergeCell ref="I56:J56"/>
    <mergeCell ref="L56:N56"/>
    <mergeCell ref="I57:J57"/>
    <mergeCell ref="L57:N57"/>
    <mergeCell ref="A49:E50"/>
    <mergeCell ref="A51:E52"/>
    <mergeCell ref="I53:J53"/>
    <mergeCell ref="L53:N53"/>
    <mergeCell ref="I54:J54"/>
    <mergeCell ref="L54:N54"/>
    <mergeCell ref="A33:A35"/>
    <mergeCell ref="B33:B35"/>
    <mergeCell ref="A36:A37"/>
    <mergeCell ref="B36:B37"/>
    <mergeCell ref="A40:A41"/>
    <mergeCell ref="B40:B41"/>
    <mergeCell ref="A25:A27"/>
    <mergeCell ref="B25:B27"/>
    <mergeCell ref="A28:A29"/>
    <mergeCell ref="B28:B29"/>
    <mergeCell ref="A30:A32"/>
    <mergeCell ref="B30:B32"/>
    <mergeCell ref="A16:A18"/>
    <mergeCell ref="B16:B18"/>
    <mergeCell ref="A19:A21"/>
    <mergeCell ref="B19:B21"/>
    <mergeCell ref="A22:A23"/>
    <mergeCell ref="B22:B23"/>
    <mergeCell ref="A6:A8"/>
    <mergeCell ref="B6:B8"/>
    <mergeCell ref="A9:A12"/>
    <mergeCell ref="B9:B12"/>
    <mergeCell ref="A13:A15"/>
    <mergeCell ref="B13:B15"/>
    <mergeCell ref="A2:E3"/>
    <mergeCell ref="K3:K5"/>
    <mergeCell ref="O3:O5"/>
    <mergeCell ref="A4:E4"/>
    <mergeCell ref="D5:E5"/>
    <mergeCell ref="H5:J5"/>
    <mergeCell ref="L5:N5"/>
  </mergeCells>
  <conditionalFormatting sqref="O6:O9 K6:K9 K18:K46 O18:O45 K11:K16 O11:O16">
    <cfRule type="cellIs" dxfId="7" priority="4" stopIfTrue="1" operator="notEqual">
      <formula>0</formula>
    </cfRule>
  </conditionalFormatting>
  <conditionalFormatting sqref="O17">
    <cfRule type="cellIs" dxfId="6" priority="3" stopIfTrue="1" operator="notEqual">
      <formula>0</formula>
    </cfRule>
  </conditionalFormatting>
  <conditionalFormatting sqref="K17">
    <cfRule type="cellIs" dxfId="5" priority="2" stopIfTrue="1" operator="notEqual">
      <formula>0</formula>
    </cfRule>
  </conditionalFormatting>
  <conditionalFormatting sqref="O10 K10">
    <cfRule type="cellIs" dxfId="4" priority="1" stopIfTrue="1" operator="notEqual">
      <formula>0</formula>
    </cfRule>
  </conditionalFormatting>
  <pageMargins left="0.59055118110236227" right="0.19685039370078741" top="0.39370078740157483" bottom="0.39370078740157483" header="0.19685039370078741" footer="0.19685039370078741"/>
  <pageSetup paperSize="9" scale="76" fitToHeight="0" orientation="landscape" r:id="rId1"/>
  <headerFooter alignWithMargins="0">
    <oddHeader>&amp;C&amp;"Arial,Πλάγια"&amp;11&amp;A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workbookViewId="0">
      <selection activeCell="M77" sqref="M77"/>
    </sheetView>
  </sheetViews>
  <sheetFormatPr defaultRowHeight="12.75"/>
  <cols>
    <col min="1" max="1" width="7" customWidth="1"/>
    <col min="2" max="2" width="15" customWidth="1"/>
    <col min="3" max="3" width="12.5703125" style="1" customWidth="1"/>
    <col min="4" max="4" width="5.42578125" customWidth="1"/>
    <col min="5" max="5" width="11.42578125" bestFit="1" customWidth="1"/>
    <col min="6" max="6" width="2.42578125" bestFit="1" customWidth="1"/>
    <col min="7" max="10" width="14.7109375" customWidth="1"/>
    <col min="11" max="11" width="12.5703125" customWidth="1"/>
    <col min="12" max="14" width="14.7109375" customWidth="1"/>
    <col min="15" max="15" width="15.28515625" customWidth="1"/>
    <col min="16" max="16" width="9.28515625" customWidth="1"/>
    <col min="17" max="17" width="10.42578125" bestFit="1" customWidth="1"/>
    <col min="18" max="18" width="10.28515625" bestFit="1" customWidth="1"/>
    <col min="19" max="19" width="10.42578125" bestFit="1" customWidth="1"/>
    <col min="20" max="21" width="11.5703125" bestFit="1" customWidth="1"/>
  </cols>
  <sheetData>
    <row r="1" spans="1:21" ht="13.5" thickBot="1">
      <c r="B1" s="1"/>
    </row>
    <row r="2" spans="1:21" ht="14.25" thickTop="1" thickBot="1">
      <c r="A2" s="256" t="s">
        <v>0</v>
      </c>
      <c r="B2" s="257"/>
      <c r="C2" s="257"/>
      <c r="D2" s="257"/>
      <c r="E2" s="257"/>
      <c r="F2" s="2"/>
      <c r="G2" s="3"/>
      <c r="H2" s="3"/>
      <c r="I2" s="3"/>
      <c r="J2" s="3"/>
      <c r="K2" s="4"/>
      <c r="L2" s="5"/>
      <c r="M2" s="3"/>
      <c r="N2" s="3"/>
      <c r="O2" s="6"/>
    </row>
    <row r="3" spans="1:21" ht="13.5" customHeight="1" thickBot="1">
      <c r="A3" s="258"/>
      <c r="B3" s="259"/>
      <c r="C3" s="259"/>
      <c r="D3" s="259"/>
      <c r="E3" s="259"/>
      <c r="F3" s="7"/>
      <c r="G3" s="8">
        <v>44</v>
      </c>
      <c r="H3" s="8">
        <v>22</v>
      </c>
      <c r="I3" s="9">
        <v>5</v>
      </c>
      <c r="J3" s="10">
        <v>1</v>
      </c>
      <c r="K3" s="260" t="s">
        <v>1</v>
      </c>
      <c r="L3" s="11">
        <f>3/12</f>
        <v>0.25</v>
      </c>
      <c r="M3" s="12">
        <f>2/12</f>
        <v>0.16666666666666666</v>
      </c>
      <c r="N3" s="13">
        <f>1/12</f>
        <v>8.3333333333333329E-2</v>
      </c>
      <c r="O3" s="262" t="s">
        <v>2</v>
      </c>
    </row>
    <row r="4" spans="1:21" ht="39.75" thickTop="1" thickBot="1">
      <c r="A4" s="264" t="s">
        <v>3</v>
      </c>
      <c r="B4" s="265"/>
      <c r="C4" s="265"/>
      <c r="D4" s="265"/>
      <c r="E4" s="265"/>
      <c r="F4" s="14"/>
      <c r="G4" s="15" t="s">
        <v>4</v>
      </c>
      <c r="H4" s="16" t="s">
        <v>5</v>
      </c>
      <c r="I4" s="17" t="s">
        <v>6</v>
      </c>
      <c r="J4" s="18" t="s">
        <v>7</v>
      </c>
      <c r="K4" s="260"/>
      <c r="L4" s="19" t="s">
        <v>8</v>
      </c>
      <c r="M4" s="20" t="s">
        <v>9</v>
      </c>
      <c r="N4" s="21" t="s">
        <v>10</v>
      </c>
      <c r="O4" s="262"/>
    </row>
    <row r="5" spans="1:21" ht="36.75" thickBot="1">
      <c r="A5" s="22" t="s">
        <v>11</v>
      </c>
      <c r="B5" s="23" t="s">
        <v>12</v>
      </c>
      <c r="C5" s="23" t="s">
        <v>13</v>
      </c>
      <c r="D5" s="266" t="s">
        <v>14</v>
      </c>
      <c r="E5" s="267"/>
      <c r="F5" s="7"/>
      <c r="G5" s="24"/>
      <c r="H5" s="268" t="s">
        <v>15</v>
      </c>
      <c r="I5" s="268"/>
      <c r="J5" s="269"/>
      <c r="K5" s="261"/>
      <c r="L5" s="270" t="s">
        <v>15</v>
      </c>
      <c r="M5" s="270" t="s">
        <v>15</v>
      </c>
      <c r="N5" s="270" t="s">
        <v>15</v>
      </c>
      <c r="O5" s="263"/>
      <c r="R5" s="25"/>
      <c r="U5" s="26"/>
    </row>
    <row r="6" spans="1:21" s="38" customFormat="1" ht="13.5" thickTop="1">
      <c r="A6" s="271" t="s">
        <v>16</v>
      </c>
      <c r="B6" s="274" t="s">
        <v>17</v>
      </c>
      <c r="C6" s="27">
        <f>C7</f>
        <v>1200</v>
      </c>
      <c r="D6" s="28" t="s">
        <v>18</v>
      </c>
      <c r="E6" s="29" t="s">
        <v>19</v>
      </c>
      <c r="F6" s="30"/>
      <c r="G6" s="31"/>
      <c r="H6" s="32">
        <v>1.7399999999999999E-2</v>
      </c>
      <c r="I6" s="33"/>
      <c r="J6" s="34"/>
      <c r="K6" s="35">
        <f>ROUND($C6*(SUMPRODUCT(G$3:J$3,G6:J6)),4)</f>
        <v>459.36</v>
      </c>
      <c r="L6" s="36"/>
      <c r="M6" s="33"/>
      <c r="N6" s="34"/>
      <c r="O6" s="37">
        <f t="shared" ref="O6:O46" si="0">ROUND(12*(K6+$C6*(SUMPRODUCT(L$3:N$3,L6:N6))),4)</f>
        <v>5512.32</v>
      </c>
      <c r="Q6" s="39"/>
      <c r="R6" s="39"/>
      <c r="S6"/>
      <c r="T6"/>
    </row>
    <row r="7" spans="1:21" s="38" customFormat="1">
      <c r="A7" s="272"/>
      <c r="B7" s="275"/>
      <c r="C7" s="40">
        <v>1200</v>
      </c>
      <c r="D7" s="41" t="s">
        <v>20</v>
      </c>
      <c r="E7" s="42" t="s">
        <v>21</v>
      </c>
      <c r="F7" s="43"/>
      <c r="G7" s="44"/>
      <c r="H7" s="45"/>
      <c r="I7" s="46"/>
      <c r="J7" s="47">
        <v>2.7900000000000001E-2</v>
      </c>
      <c r="K7" s="48">
        <f t="shared" ref="K7:K46" si="1">ROUND($C7*(SUMPRODUCT(G$3:J$3,G7:J7)),4)</f>
        <v>33.479999999999997</v>
      </c>
      <c r="L7" s="49"/>
      <c r="M7" s="50"/>
      <c r="N7" s="51"/>
      <c r="O7" s="52">
        <f t="shared" si="0"/>
        <v>401.76</v>
      </c>
      <c r="Q7" s="53"/>
      <c r="R7" s="39"/>
      <c r="S7"/>
      <c r="T7"/>
    </row>
    <row r="8" spans="1:21" s="38" customFormat="1" ht="13.5" thickBot="1">
      <c r="A8" s="273"/>
      <c r="B8" s="276"/>
      <c r="C8" s="54">
        <f>C7</f>
        <v>1200</v>
      </c>
      <c r="D8" s="55" t="s">
        <v>22</v>
      </c>
      <c r="E8" s="56" t="s">
        <v>23</v>
      </c>
      <c r="F8" s="57"/>
      <c r="G8" s="58"/>
      <c r="H8" s="59"/>
      <c r="I8" s="60"/>
      <c r="J8" s="61"/>
      <c r="K8" s="62">
        <f t="shared" si="1"/>
        <v>0</v>
      </c>
      <c r="L8" s="63"/>
      <c r="M8" s="60"/>
      <c r="N8" s="64">
        <v>0.6976</v>
      </c>
      <c r="O8" s="65">
        <f t="shared" si="0"/>
        <v>837.12</v>
      </c>
      <c r="Q8" s="39"/>
      <c r="R8" s="39"/>
      <c r="S8"/>
      <c r="T8"/>
    </row>
    <row r="9" spans="1:21" s="38" customFormat="1">
      <c r="A9" s="272" t="s">
        <v>24</v>
      </c>
      <c r="B9" s="277" t="s">
        <v>25</v>
      </c>
      <c r="C9" s="40">
        <f>C11</f>
        <v>2918</v>
      </c>
      <c r="D9" s="66" t="s">
        <v>26</v>
      </c>
      <c r="E9" s="67" t="s">
        <v>19</v>
      </c>
      <c r="F9" s="68"/>
      <c r="G9" s="69"/>
      <c r="H9" s="70">
        <v>1.7399999999999999E-2</v>
      </c>
      <c r="I9" s="71"/>
      <c r="J9" s="72"/>
      <c r="K9" s="73">
        <f t="shared" si="1"/>
        <v>1117.0103999999999</v>
      </c>
      <c r="L9" s="74"/>
      <c r="M9" s="71"/>
      <c r="N9" s="72"/>
      <c r="O9" s="75">
        <f t="shared" si="0"/>
        <v>13404.1248</v>
      </c>
      <c r="Q9" s="39"/>
      <c r="R9" s="39"/>
      <c r="S9"/>
      <c r="T9"/>
    </row>
    <row r="10" spans="1:21" s="38" customFormat="1">
      <c r="A10" s="272"/>
      <c r="B10" s="277"/>
      <c r="C10" s="76">
        <v>150</v>
      </c>
      <c r="D10" s="41" t="s">
        <v>27</v>
      </c>
      <c r="E10" s="42" t="s">
        <v>28</v>
      </c>
      <c r="F10" s="43"/>
      <c r="G10" s="44"/>
      <c r="H10" s="45"/>
      <c r="I10" s="77">
        <v>1.7399999999999999E-2</v>
      </c>
      <c r="J10" s="78"/>
      <c r="K10" s="79">
        <f t="shared" si="1"/>
        <v>13.05</v>
      </c>
      <c r="L10" s="49"/>
      <c r="M10" s="50"/>
      <c r="N10" s="51"/>
      <c r="O10" s="80">
        <f t="shared" si="0"/>
        <v>156.6</v>
      </c>
      <c r="Q10" s="39"/>
      <c r="R10" s="39"/>
      <c r="S10"/>
      <c r="T10"/>
    </row>
    <row r="11" spans="1:21" s="38" customFormat="1">
      <c r="A11" s="272"/>
      <c r="B11" s="277"/>
      <c r="C11" s="40">
        <v>2918</v>
      </c>
      <c r="D11" s="41" t="s">
        <v>29</v>
      </c>
      <c r="E11" s="42" t="s">
        <v>30</v>
      </c>
      <c r="F11" s="43"/>
      <c r="G11" s="44"/>
      <c r="H11" s="45"/>
      <c r="I11" s="50"/>
      <c r="J11" s="47">
        <v>3.0499999999999999E-2</v>
      </c>
      <c r="K11" s="48">
        <f t="shared" si="1"/>
        <v>88.998999999999995</v>
      </c>
      <c r="L11" s="49"/>
      <c r="M11" s="50"/>
      <c r="N11" s="51"/>
      <c r="O11" s="52">
        <f t="shared" si="0"/>
        <v>1067.9880000000001</v>
      </c>
      <c r="Q11" s="39"/>
      <c r="R11" s="39"/>
      <c r="S11"/>
      <c r="T11"/>
    </row>
    <row r="12" spans="1:21" s="38" customFormat="1" ht="13.5" thickBot="1">
      <c r="A12" s="273"/>
      <c r="B12" s="278"/>
      <c r="C12" s="81">
        <f>C11</f>
        <v>2918</v>
      </c>
      <c r="D12" s="55" t="s">
        <v>31</v>
      </c>
      <c r="E12" s="56" t="s">
        <v>23</v>
      </c>
      <c r="F12" s="57"/>
      <c r="G12" s="58"/>
      <c r="H12" s="59"/>
      <c r="I12" s="60"/>
      <c r="J12" s="61"/>
      <c r="K12" s="62">
        <f t="shared" si="1"/>
        <v>0</v>
      </c>
      <c r="L12" s="63"/>
      <c r="M12" s="60"/>
      <c r="N12" s="64">
        <v>7.85E-2</v>
      </c>
      <c r="O12" s="65">
        <f t="shared" si="0"/>
        <v>229.06299999999999</v>
      </c>
      <c r="Q12" s="39"/>
      <c r="R12" s="39"/>
      <c r="S12"/>
      <c r="T12"/>
    </row>
    <row r="13" spans="1:21" s="38" customFormat="1">
      <c r="A13" s="272" t="s">
        <v>32</v>
      </c>
      <c r="B13" s="275" t="s">
        <v>33</v>
      </c>
      <c r="C13" s="82">
        <f>C14</f>
        <v>1875</v>
      </c>
      <c r="D13" s="66" t="s">
        <v>34</v>
      </c>
      <c r="E13" s="67" t="s">
        <v>19</v>
      </c>
      <c r="F13" s="68"/>
      <c r="G13" s="69"/>
      <c r="H13" s="83">
        <v>2.6200000000000001E-2</v>
      </c>
      <c r="I13" s="71"/>
      <c r="J13" s="72"/>
      <c r="K13" s="73">
        <f t="shared" si="1"/>
        <v>1080.75</v>
      </c>
      <c r="L13" s="74"/>
      <c r="M13" s="71"/>
      <c r="N13" s="72"/>
      <c r="O13" s="75">
        <f t="shared" si="0"/>
        <v>12969</v>
      </c>
      <c r="Q13" s="39"/>
      <c r="R13" s="39"/>
      <c r="S13"/>
      <c r="T13"/>
    </row>
    <row r="14" spans="1:21" s="38" customFormat="1">
      <c r="A14" s="272"/>
      <c r="B14" s="275"/>
      <c r="C14" s="40">
        <v>1875</v>
      </c>
      <c r="D14" s="41" t="s">
        <v>35</v>
      </c>
      <c r="E14" s="42" t="s">
        <v>21</v>
      </c>
      <c r="F14" s="43"/>
      <c r="G14" s="44"/>
      <c r="H14" s="45"/>
      <c r="I14" s="50"/>
      <c r="J14" s="84">
        <v>3.0499999999999999E-2</v>
      </c>
      <c r="K14" s="48">
        <f t="shared" si="1"/>
        <v>57.1875</v>
      </c>
      <c r="L14" s="85"/>
      <c r="M14" s="50"/>
      <c r="N14" s="51"/>
      <c r="O14" s="52">
        <f t="shared" si="0"/>
        <v>686.25</v>
      </c>
      <c r="Q14" s="39"/>
      <c r="R14" s="39"/>
      <c r="S14"/>
      <c r="T14"/>
    </row>
    <row r="15" spans="1:21" s="38" customFormat="1" ht="13.5" thickBot="1">
      <c r="A15" s="273"/>
      <c r="B15" s="276"/>
      <c r="C15" s="54">
        <f>C14</f>
        <v>1875</v>
      </c>
      <c r="D15" s="55" t="s">
        <v>36</v>
      </c>
      <c r="E15" s="56" t="s">
        <v>23</v>
      </c>
      <c r="F15" s="57"/>
      <c r="G15" s="59"/>
      <c r="H15" s="59"/>
      <c r="I15" s="60"/>
      <c r="J15" s="61"/>
      <c r="K15" s="62">
        <f t="shared" si="1"/>
        <v>0</v>
      </c>
      <c r="L15" s="63"/>
      <c r="M15" s="60"/>
      <c r="N15" s="86">
        <v>6.0999999999999999E-2</v>
      </c>
      <c r="O15" s="65">
        <f t="shared" si="0"/>
        <v>114.375</v>
      </c>
      <c r="Q15" s="39"/>
      <c r="R15" s="39"/>
      <c r="S15"/>
      <c r="T15"/>
    </row>
    <row r="16" spans="1:21" s="38" customFormat="1">
      <c r="A16" s="272" t="s">
        <v>37</v>
      </c>
      <c r="B16" s="275" t="s">
        <v>38</v>
      </c>
      <c r="C16" s="40">
        <v>354</v>
      </c>
      <c r="D16" s="66" t="s">
        <v>39</v>
      </c>
      <c r="E16" s="67" t="s">
        <v>19</v>
      </c>
      <c r="F16" s="68"/>
      <c r="G16" s="87">
        <v>2.18E-2</v>
      </c>
      <c r="H16" s="69"/>
      <c r="I16" s="71"/>
      <c r="J16" s="72"/>
      <c r="K16" s="88">
        <f t="shared" si="1"/>
        <v>339.55680000000001</v>
      </c>
      <c r="L16" s="74"/>
      <c r="M16" s="71"/>
      <c r="N16" s="72"/>
      <c r="O16" s="89">
        <f t="shared" si="0"/>
        <v>4074.6815999999999</v>
      </c>
      <c r="Q16" s="53"/>
      <c r="R16" s="39"/>
      <c r="S16"/>
      <c r="T16"/>
    </row>
    <row r="17" spans="1:24" s="38" customFormat="1">
      <c r="A17" s="272"/>
      <c r="B17" s="275"/>
      <c r="C17" s="76">
        <v>150</v>
      </c>
      <c r="D17" s="41" t="s">
        <v>40</v>
      </c>
      <c r="E17" s="42" t="s">
        <v>21</v>
      </c>
      <c r="F17" s="43"/>
      <c r="G17" s="45"/>
      <c r="H17" s="45"/>
      <c r="I17" s="90">
        <v>1.7399999999999999E-2</v>
      </c>
      <c r="J17" s="78"/>
      <c r="K17" s="91">
        <f t="shared" si="1"/>
        <v>13.05</v>
      </c>
      <c r="L17" s="49"/>
      <c r="M17" s="50"/>
      <c r="N17" s="51"/>
      <c r="O17" s="92">
        <f t="shared" si="0"/>
        <v>156.6</v>
      </c>
      <c r="Q17" s="39"/>
      <c r="R17" s="39"/>
      <c r="S17"/>
      <c r="T17"/>
    </row>
    <row r="18" spans="1:24" s="38" customFormat="1" ht="13.5" thickBot="1">
      <c r="A18" s="273"/>
      <c r="B18" s="276"/>
      <c r="C18" s="81">
        <f>C16</f>
        <v>354</v>
      </c>
      <c r="D18" s="55" t="s">
        <v>41</v>
      </c>
      <c r="E18" s="56" t="s">
        <v>23</v>
      </c>
      <c r="F18" s="57"/>
      <c r="G18" s="59"/>
      <c r="H18" s="59"/>
      <c r="I18" s="60"/>
      <c r="J18" s="61"/>
      <c r="K18" s="62">
        <f t="shared" si="1"/>
        <v>0</v>
      </c>
      <c r="L18" s="63"/>
      <c r="M18" s="93">
        <v>0.6976</v>
      </c>
      <c r="N18" s="94"/>
      <c r="O18" s="95">
        <f t="shared" si="0"/>
        <v>493.9008</v>
      </c>
      <c r="Q18" s="39"/>
      <c r="R18" s="39"/>
      <c r="S18"/>
      <c r="T18"/>
    </row>
    <row r="19" spans="1:24" s="38" customFormat="1">
      <c r="A19" s="272" t="s">
        <v>42</v>
      </c>
      <c r="B19" s="275" t="s">
        <v>43</v>
      </c>
      <c r="C19" s="96">
        <v>2941</v>
      </c>
      <c r="D19" s="66" t="s">
        <v>44</v>
      </c>
      <c r="E19" s="67" t="s">
        <v>19</v>
      </c>
      <c r="F19" s="68"/>
      <c r="G19" s="69"/>
      <c r="H19" s="70">
        <v>3.49E-2</v>
      </c>
      <c r="I19" s="71"/>
      <c r="J19" s="72"/>
      <c r="K19" s="73">
        <f t="shared" si="1"/>
        <v>2258.0998</v>
      </c>
      <c r="L19" s="74"/>
      <c r="M19" s="71"/>
      <c r="N19" s="72"/>
      <c r="O19" s="75">
        <f t="shared" si="0"/>
        <v>27097.1976</v>
      </c>
      <c r="Q19" s="39"/>
      <c r="R19" s="39"/>
      <c r="S19"/>
      <c r="T19"/>
    </row>
    <row r="20" spans="1:24" s="38" customFormat="1">
      <c r="A20" s="272"/>
      <c r="B20" s="275"/>
      <c r="C20" s="76">
        <v>200</v>
      </c>
      <c r="D20" s="41" t="s">
        <v>45</v>
      </c>
      <c r="E20" s="42" t="s">
        <v>21</v>
      </c>
      <c r="F20" s="43"/>
      <c r="G20" s="45"/>
      <c r="H20" s="45"/>
      <c r="I20" s="50"/>
      <c r="J20" s="47">
        <v>4.36E-2</v>
      </c>
      <c r="K20" s="48">
        <f t="shared" si="1"/>
        <v>8.7200000000000006</v>
      </c>
      <c r="L20" s="49"/>
      <c r="M20" s="50"/>
      <c r="N20" s="51"/>
      <c r="O20" s="52">
        <f t="shared" si="0"/>
        <v>104.64</v>
      </c>
      <c r="Q20" s="39"/>
      <c r="R20" s="39"/>
      <c r="S20"/>
      <c r="T20"/>
    </row>
    <row r="21" spans="1:24" s="38" customFormat="1" ht="13.5" thickBot="1">
      <c r="A21" s="273"/>
      <c r="B21" s="276"/>
      <c r="C21" s="81">
        <f>C19</f>
        <v>2941</v>
      </c>
      <c r="D21" s="55" t="s">
        <v>46</v>
      </c>
      <c r="E21" s="56" t="s">
        <v>23</v>
      </c>
      <c r="F21" s="57"/>
      <c r="G21" s="59"/>
      <c r="H21" s="59"/>
      <c r="I21" s="60"/>
      <c r="J21" s="61"/>
      <c r="K21" s="62">
        <f t="shared" si="1"/>
        <v>0</v>
      </c>
      <c r="L21" s="97"/>
      <c r="M21" s="60"/>
      <c r="N21" s="64">
        <v>0.1308</v>
      </c>
      <c r="O21" s="65">
        <f t="shared" si="0"/>
        <v>384.68279999999999</v>
      </c>
      <c r="Q21" s="39"/>
      <c r="R21" s="39"/>
      <c r="S21"/>
      <c r="T21"/>
    </row>
    <row r="22" spans="1:24" s="38" customFormat="1" ht="24.75" customHeight="1">
      <c r="A22" s="279" t="s">
        <v>47</v>
      </c>
      <c r="B22" s="280" t="s">
        <v>48</v>
      </c>
      <c r="C22" s="98">
        <v>132</v>
      </c>
      <c r="D22" s="99" t="s">
        <v>49</v>
      </c>
      <c r="E22" s="100" t="s">
        <v>19</v>
      </c>
      <c r="F22" s="101"/>
      <c r="G22" s="102"/>
      <c r="H22" s="102"/>
      <c r="I22" s="103">
        <v>3.49E-2</v>
      </c>
      <c r="J22" s="104"/>
      <c r="K22" s="105">
        <f t="shared" si="1"/>
        <v>23.033999999999999</v>
      </c>
      <c r="L22" s="106"/>
      <c r="M22" s="107"/>
      <c r="N22" s="108"/>
      <c r="O22" s="109">
        <f t="shared" si="0"/>
        <v>276.40800000000002</v>
      </c>
      <c r="T22"/>
    </row>
    <row r="23" spans="1:24" s="38" customFormat="1" ht="24.75" customHeight="1" thickBot="1">
      <c r="A23" s="273"/>
      <c r="B23" s="276"/>
      <c r="C23" s="110">
        <v>1100</v>
      </c>
      <c r="D23" s="55" t="s">
        <v>50</v>
      </c>
      <c r="E23" s="56" t="s">
        <v>21</v>
      </c>
      <c r="F23" s="57"/>
      <c r="G23" s="59"/>
      <c r="H23" s="59"/>
      <c r="I23" s="111"/>
      <c r="J23" s="61"/>
      <c r="K23" s="112">
        <f t="shared" si="1"/>
        <v>0</v>
      </c>
      <c r="L23" s="63"/>
      <c r="M23" s="93">
        <v>6.0999999999999999E-2</v>
      </c>
      <c r="N23" s="94"/>
      <c r="O23" s="95">
        <f t="shared" si="0"/>
        <v>134.19999999999999</v>
      </c>
      <c r="T23"/>
    </row>
    <row r="24" spans="1:24" s="38" customFormat="1" ht="36.75" thickBot="1">
      <c r="A24" s="113" t="s">
        <v>51</v>
      </c>
      <c r="B24" s="114" t="s">
        <v>52</v>
      </c>
      <c r="C24" s="115">
        <v>87</v>
      </c>
      <c r="D24" s="116" t="s">
        <v>53</v>
      </c>
      <c r="E24" s="117" t="s">
        <v>19</v>
      </c>
      <c r="F24" s="118"/>
      <c r="G24" s="119"/>
      <c r="H24" s="119"/>
      <c r="I24" s="120">
        <v>2.6200000000000001E-2</v>
      </c>
      <c r="J24" s="121"/>
      <c r="K24" s="122">
        <f t="shared" si="1"/>
        <v>11.397</v>
      </c>
      <c r="L24" s="123"/>
      <c r="M24" s="124"/>
      <c r="N24" s="121"/>
      <c r="O24" s="125">
        <f t="shared" si="0"/>
        <v>136.76400000000001</v>
      </c>
      <c r="T24"/>
    </row>
    <row r="25" spans="1:24" s="38" customFormat="1">
      <c r="A25" s="279" t="s">
        <v>54</v>
      </c>
      <c r="B25" s="280" t="s">
        <v>55</v>
      </c>
      <c r="C25" s="126">
        <f>C26</f>
        <v>240</v>
      </c>
      <c r="D25" s="99" t="s">
        <v>56</v>
      </c>
      <c r="E25" s="100" t="s">
        <v>19</v>
      </c>
      <c r="F25" s="101"/>
      <c r="G25" s="127"/>
      <c r="H25" s="128">
        <v>3.49E-2</v>
      </c>
      <c r="I25" s="107"/>
      <c r="J25" s="108"/>
      <c r="K25" s="129">
        <f t="shared" si="1"/>
        <v>184.27199999999999</v>
      </c>
      <c r="L25" s="106"/>
      <c r="M25" s="107"/>
      <c r="N25" s="108"/>
      <c r="O25" s="130">
        <f t="shared" si="0"/>
        <v>2211.2640000000001</v>
      </c>
      <c r="S25"/>
      <c r="T25"/>
      <c r="U25"/>
      <c r="V25"/>
      <c r="W25"/>
      <c r="X25"/>
    </row>
    <row r="26" spans="1:24" s="38" customFormat="1">
      <c r="A26" s="272"/>
      <c r="B26" s="275"/>
      <c r="C26" s="40">
        <v>240</v>
      </c>
      <c r="D26" s="131" t="s">
        <v>57</v>
      </c>
      <c r="E26" s="132" t="s">
        <v>21</v>
      </c>
      <c r="F26" s="133"/>
      <c r="G26" s="134"/>
      <c r="H26" s="134"/>
      <c r="I26" s="135">
        <v>4.36E-2</v>
      </c>
      <c r="J26" s="136"/>
      <c r="K26" s="91">
        <f t="shared" si="1"/>
        <v>52.32</v>
      </c>
      <c r="L26" s="137"/>
      <c r="M26" s="138"/>
      <c r="N26" s="139"/>
      <c r="O26" s="92">
        <f t="shared" si="0"/>
        <v>627.84</v>
      </c>
      <c r="S26"/>
      <c r="T26"/>
      <c r="U26"/>
      <c r="V26"/>
      <c r="W26"/>
      <c r="X26"/>
    </row>
    <row r="27" spans="1:24" s="38" customFormat="1" ht="13.5" thickBot="1">
      <c r="A27" s="273"/>
      <c r="B27" s="276"/>
      <c r="C27" s="54">
        <f>C26</f>
        <v>240</v>
      </c>
      <c r="D27" s="55" t="s">
        <v>58</v>
      </c>
      <c r="E27" s="56" t="s">
        <v>23</v>
      </c>
      <c r="F27" s="57"/>
      <c r="G27" s="58"/>
      <c r="H27" s="59"/>
      <c r="I27" s="60"/>
      <c r="J27" s="94"/>
      <c r="K27" s="112">
        <f t="shared" si="1"/>
        <v>0</v>
      </c>
      <c r="L27" s="63"/>
      <c r="M27" s="60"/>
      <c r="N27" s="64">
        <v>0.1046</v>
      </c>
      <c r="O27" s="65">
        <f t="shared" si="0"/>
        <v>25.103999999999999</v>
      </c>
      <c r="Q27"/>
      <c r="R27"/>
      <c r="S27"/>
      <c r="T27"/>
      <c r="U27"/>
      <c r="V27"/>
      <c r="W27"/>
      <c r="X27"/>
    </row>
    <row r="28" spans="1:24" s="38" customFormat="1">
      <c r="A28" s="272" t="s">
        <v>59</v>
      </c>
      <c r="B28" s="275" t="s">
        <v>60</v>
      </c>
      <c r="C28" s="140">
        <v>470</v>
      </c>
      <c r="D28" s="66" t="s">
        <v>61</v>
      </c>
      <c r="E28" s="67" t="s">
        <v>19</v>
      </c>
      <c r="F28" s="68"/>
      <c r="G28" s="69"/>
      <c r="H28" s="141"/>
      <c r="I28" s="71"/>
      <c r="J28" s="142">
        <v>6.0999999999999999E-2</v>
      </c>
      <c r="K28" s="143">
        <f t="shared" si="1"/>
        <v>28.67</v>
      </c>
      <c r="L28" s="74"/>
      <c r="M28" s="144"/>
      <c r="N28" s="72"/>
      <c r="O28" s="145">
        <f t="shared" si="0"/>
        <v>344.04</v>
      </c>
      <c r="Q28" s="39"/>
      <c r="R28" s="39"/>
      <c r="T28"/>
    </row>
    <row r="29" spans="1:24" s="38" customFormat="1" ht="13.5" thickBot="1">
      <c r="A29" s="273"/>
      <c r="B29" s="276"/>
      <c r="C29" s="54">
        <f>C28</f>
        <v>470</v>
      </c>
      <c r="D29" s="55" t="s">
        <v>62</v>
      </c>
      <c r="E29" s="56" t="s">
        <v>23</v>
      </c>
      <c r="F29" s="57"/>
      <c r="G29" s="58"/>
      <c r="H29" s="59"/>
      <c r="I29" s="60"/>
      <c r="J29" s="61"/>
      <c r="K29" s="62">
        <f t="shared" si="1"/>
        <v>0</v>
      </c>
      <c r="L29" s="63"/>
      <c r="M29" s="60"/>
      <c r="N29" s="64">
        <v>8.72E-2</v>
      </c>
      <c r="O29" s="65">
        <f t="shared" si="0"/>
        <v>40.984000000000002</v>
      </c>
      <c r="Q29" s="53"/>
      <c r="R29" s="39"/>
      <c r="T29"/>
    </row>
    <row r="30" spans="1:24" s="38" customFormat="1">
      <c r="A30" s="272" t="s">
        <v>63</v>
      </c>
      <c r="B30" s="275" t="s">
        <v>64</v>
      </c>
      <c r="C30" s="82">
        <f>C31</f>
        <v>290</v>
      </c>
      <c r="D30" s="66" t="s">
        <v>65</v>
      </c>
      <c r="E30" s="67" t="s">
        <v>19</v>
      </c>
      <c r="F30" s="68"/>
      <c r="G30" s="69"/>
      <c r="H30" s="70">
        <v>2.18E-2</v>
      </c>
      <c r="I30" s="71"/>
      <c r="J30" s="72"/>
      <c r="K30" s="73">
        <f t="shared" si="1"/>
        <v>139.084</v>
      </c>
      <c r="L30" s="74"/>
      <c r="M30" s="71"/>
      <c r="N30" s="72"/>
      <c r="O30" s="75">
        <f t="shared" si="0"/>
        <v>1669.008</v>
      </c>
      <c r="Q30" s="39"/>
      <c r="R30" s="39"/>
      <c r="T30"/>
    </row>
    <row r="31" spans="1:24" s="38" customFormat="1">
      <c r="A31" s="272"/>
      <c r="B31" s="275"/>
      <c r="C31" s="40">
        <v>290</v>
      </c>
      <c r="D31" s="41" t="s">
        <v>66</v>
      </c>
      <c r="E31" s="42" t="s">
        <v>21</v>
      </c>
      <c r="F31" s="43"/>
      <c r="G31" s="44"/>
      <c r="H31" s="45"/>
      <c r="I31" s="50"/>
      <c r="J31" s="47">
        <v>2.6200000000000001E-2</v>
      </c>
      <c r="K31" s="48">
        <f t="shared" si="1"/>
        <v>7.5979999999999999</v>
      </c>
      <c r="L31" s="49"/>
      <c r="M31" s="46"/>
      <c r="N31" s="51"/>
      <c r="O31" s="52">
        <f t="shared" si="0"/>
        <v>91.176000000000002</v>
      </c>
      <c r="T31"/>
    </row>
    <row r="32" spans="1:24" s="38" customFormat="1" ht="13.5" thickBot="1">
      <c r="A32" s="273"/>
      <c r="B32" s="276"/>
      <c r="C32" s="54">
        <f>C31</f>
        <v>290</v>
      </c>
      <c r="D32" s="55" t="s">
        <v>67</v>
      </c>
      <c r="E32" s="56" t="s">
        <v>23</v>
      </c>
      <c r="F32" s="57"/>
      <c r="G32" s="58"/>
      <c r="H32" s="59"/>
      <c r="I32" s="60"/>
      <c r="J32" s="61"/>
      <c r="K32" s="62">
        <f t="shared" si="1"/>
        <v>0</v>
      </c>
      <c r="L32" s="63"/>
      <c r="M32" s="60"/>
      <c r="N32" s="64">
        <v>4.36E-2</v>
      </c>
      <c r="O32" s="65">
        <f t="shared" si="0"/>
        <v>12.644</v>
      </c>
      <c r="T32"/>
    </row>
    <row r="33" spans="1:24" s="38" customFormat="1">
      <c r="A33" s="272" t="s">
        <v>68</v>
      </c>
      <c r="B33" s="275" t="s">
        <v>69</v>
      </c>
      <c r="C33" s="126">
        <f>C34</f>
        <v>160</v>
      </c>
      <c r="D33" s="66" t="s">
        <v>70</v>
      </c>
      <c r="E33" s="67" t="s">
        <v>19</v>
      </c>
      <c r="F33" s="68"/>
      <c r="G33" s="69"/>
      <c r="H33" s="70">
        <v>2.18E-2</v>
      </c>
      <c r="I33" s="144"/>
      <c r="J33" s="146"/>
      <c r="K33" s="73">
        <f t="shared" si="1"/>
        <v>76.736000000000004</v>
      </c>
      <c r="L33" s="74"/>
      <c r="M33" s="71"/>
      <c r="N33" s="72"/>
      <c r="O33" s="75">
        <f t="shared" si="0"/>
        <v>920.83199999999999</v>
      </c>
      <c r="T33"/>
    </row>
    <row r="34" spans="1:24" s="38" customFormat="1">
      <c r="A34" s="272"/>
      <c r="B34" s="275"/>
      <c r="C34" s="40">
        <v>160</v>
      </c>
      <c r="D34" s="131" t="s">
        <v>71</v>
      </c>
      <c r="E34" s="132" t="s">
        <v>21</v>
      </c>
      <c r="F34" s="133"/>
      <c r="G34" s="134"/>
      <c r="H34" s="147"/>
      <c r="I34" s="148"/>
      <c r="J34" s="47">
        <v>2.6200000000000001E-2</v>
      </c>
      <c r="K34" s="48">
        <f t="shared" si="1"/>
        <v>4.1920000000000002</v>
      </c>
      <c r="L34" s="137"/>
      <c r="M34" s="138"/>
      <c r="N34" s="139"/>
      <c r="O34" s="52">
        <f t="shared" si="0"/>
        <v>50.304000000000002</v>
      </c>
      <c r="T34"/>
    </row>
    <row r="35" spans="1:24" s="38" customFormat="1" ht="13.5" thickBot="1">
      <c r="A35" s="273"/>
      <c r="B35" s="276"/>
      <c r="C35" s="54">
        <f>C34</f>
        <v>160</v>
      </c>
      <c r="D35" s="55" t="s">
        <v>72</v>
      </c>
      <c r="E35" s="56" t="s">
        <v>23</v>
      </c>
      <c r="F35" s="57"/>
      <c r="G35" s="58"/>
      <c r="H35" s="59"/>
      <c r="I35" s="60"/>
      <c r="J35" s="94"/>
      <c r="K35" s="112">
        <f t="shared" si="1"/>
        <v>0</v>
      </c>
      <c r="L35" s="63"/>
      <c r="M35" s="60"/>
      <c r="N35" s="64">
        <v>6.9800000000000001E-2</v>
      </c>
      <c r="O35" s="65">
        <f t="shared" si="0"/>
        <v>11.167999999999999</v>
      </c>
      <c r="T35"/>
    </row>
    <row r="36" spans="1:24" s="38" customFormat="1">
      <c r="A36" s="272" t="s">
        <v>73</v>
      </c>
      <c r="B36" s="275" t="s">
        <v>74</v>
      </c>
      <c r="C36" s="140">
        <v>185</v>
      </c>
      <c r="D36" s="66" t="s">
        <v>75</v>
      </c>
      <c r="E36" s="67" t="s">
        <v>19</v>
      </c>
      <c r="F36" s="68"/>
      <c r="G36" s="69"/>
      <c r="H36" s="141"/>
      <c r="I36" s="149">
        <v>2.6200000000000001E-2</v>
      </c>
      <c r="J36" s="146"/>
      <c r="K36" s="105">
        <f t="shared" si="1"/>
        <v>24.234999999999999</v>
      </c>
      <c r="L36" s="74"/>
      <c r="M36" s="144"/>
      <c r="N36" s="72"/>
      <c r="O36" s="150">
        <f>ROUND(12*(K36+$C36*(SUMPRODUCT(L$3:N$3,L36:N36))),4)</f>
        <v>290.82</v>
      </c>
      <c r="Q36" s="39"/>
      <c r="R36" s="39"/>
      <c r="T36"/>
    </row>
    <row r="37" spans="1:24" s="38" customFormat="1" ht="13.5" thickBot="1">
      <c r="A37" s="273"/>
      <c r="B37" s="276"/>
      <c r="C37" s="54">
        <f>C36</f>
        <v>185</v>
      </c>
      <c r="D37" s="55" t="s">
        <v>76</v>
      </c>
      <c r="E37" s="56" t="s">
        <v>21</v>
      </c>
      <c r="F37" s="57"/>
      <c r="G37" s="58"/>
      <c r="H37" s="59"/>
      <c r="I37" s="60"/>
      <c r="J37" s="151">
        <v>6.0999999999999999E-2</v>
      </c>
      <c r="K37" s="152">
        <f t="shared" si="1"/>
        <v>11.285</v>
      </c>
      <c r="L37" s="63"/>
      <c r="M37" s="60"/>
      <c r="N37" s="94"/>
      <c r="O37" s="153">
        <f>ROUND(12*(K37+$C37*(SUMPRODUCT(L$3:N$3,L37:N37))),4)</f>
        <v>135.41999999999999</v>
      </c>
      <c r="Q37" s="53"/>
      <c r="R37" s="39"/>
      <c r="T37"/>
    </row>
    <row r="38" spans="1:24" s="38" customFormat="1" ht="24.75" thickBot="1">
      <c r="A38" s="154" t="s">
        <v>77</v>
      </c>
      <c r="B38" s="155" t="s">
        <v>78</v>
      </c>
      <c r="C38" s="81">
        <v>40</v>
      </c>
      <c r="D38" s="156" t="s">
        <v>79</v>
      </c>
      <c r="E38" s="157" t="s">
        <v>23</v>
      </c>
      <c r="F38" s="158"/>
      <c r="G38" s="159"/>
      <c r="H38" s="159"/>
      <c r="I38" s="160"/>
      <c r="J38" s="161"/>
      <c r="K38" s="162">
        <f t="shared" si="1"/>
        <v>0</v>
      </c>
      <c r="L38" s="163"/>
      <c r="M38" s="160"/>
      <c r="N38" s="164">
        <v>6.0999999999999999E-2</v>
      </c>
      <c r="O38" s="165">
        <f>ROUND(12*(K38+$C38*(SUMPRODUCT(L$3:N$3,L38:N38))),4)</f>
        <v>2.44</v>
      </c>
      <c r="T38"/>
    </row>
    <row r="39" spans="1:24" s="38" customFormat="1" ht="22.5" customHeight="1" thickBot="1">
      <c r="A39" s="154" t="s">
        <v>80</v>
      </c>
      <c r="B39" s="155" t="s">
        <v>81</v>
      </c>
      <c r="C39" s="81">
        <v>43</v>
      </c>
      <c r="D39" s="156" t="s">
        <v>82</v>
      </c>
      <c r="E39" s="157" t="s">
        <v>19</v>
      </c>
      <c r="F39" s="158"/>
      <c r="G39" s="159"/>
      <c r="H39" s="166">
        <v>5.1999999999999998E-3</v>
      </c>
      <c r="I39" s="160"/>
      <c r="J39" s="167"/>
      <c r="K39" s="168">
        <f t="shared" si="1"/>
        <v>4.9192</v>
      </c>
      <c r="L39" s="163"/>
      <c r="M39" s="160"/>
      <c r="N39" s="167"/>
      <c r="O39" s="169">
        <f>ROUND(12*(K39+$C39*(SUMPRODUCT(L$3:N$3,L39:N39))),4)</f>
        <v>59.0304</v>
      </c>
      <c r="T39"/>
    </row>
    <row r="40" spans="1:24" s="38" customFormat="1" ht="17.25" customHeight="1">
      <c r="A40" s="272" t="s">
        <v>83</v>
      </c>
      <c r="B40" s="275" t="s">
        <v>84</v>
      </c>
      <c r="C40" s="40">
        <v>845</v>
      </c>
      <c r="D40" s="66" t="s">
        <v>85</v>
      </c>
      <c r="E40" s="67" t="s">
        <v>19</v>
      </c>
      <c r="F40" s="68"/>
      <c r="G40" s="69"/>
      <c r="H40" s="70">
        <v>1.7399999999999999E-2</v>
      </c>
      <c r="I40" s="71"/>
      <c r="J40" s="146"/>
      <c r="K40" s="73">
        <f t="shared" si="1"/>
        <v>323.46600000000001</v>
      </c>
      <c r="L40" s="74"/>
      <c r="M40" s="71"/>
      <c r="N40" s="72"/>
      <c r="O40" s="75">
        <f t="shared" si="0"/>
        <v>3881.5920000000001</v>
      </c>
      <c r="T40"/>
    </row>
    <row r="41" spans="1:24" s="38" customFormat="1" ht="17.25" customHeight="1" thickBot="1">
      <c r="A41" s="273"/>
      <c r="B41" s="276"/>
      <c r="C41" s="54">
        <f>C40</f>
        <v>845</v>
      </c>
      <c r="D41" s="55" t="s">
        <v>86</v>
      </c>
      <c r="E41" s="56" t="s">
        <v>21</v>
      </c>
      <c r="F41" s="57"/>
      <c r="G41" s="58"/>
      <c r="H41" s="59"/>
      <c r="I41" s="60"/>
      <c r="J41" s="151">
        <v>2.6200000000000001E-2</v>
      </c>
      <c r="K41" s="152">
        <f t="shared" si="1"/>
        <v>22.138999999999999</v>
      </c>
      <c r="L41" s="63"/>
      <c r="M41" s="60"/>
      <c r="N41" s="94"/>
      <c r="O41" s="153">
        <f t="shared" si="0"/>
        <v>265.66800000000001</v>
      </c>
      <c r="T41"/>
    </row>
    <row r="42" spans="1:24" s="38" customFormat="1" ht="21.75" customHeight="1" thickBot="1">
      <c r="A42" s="113" t="s">
        <v>87</v>
      </c>
      <c r="B42" s="114" t="s">
        <v>88</v>
      </c>
      <c r="C42" s="115">
        <v>2000</v>
      </c>
      <c r="D42" s="116" t="s">
        <v>89</v>
      </c>
      <c r="E42" s="117" t="s">
        <v>19</v>
      </c>
      <c r="F42" s="118"/>
      <c r="G42" s="119"/>
      <c r="H42" s="170"/>
      <c r="I42" s="124"/>
      <c r="J42" s="171">
        <v>5.2299999999999999E-2</v>
      </c>
      <c r="K42" s="172">
        <f t="shared" si="1"/>
        <v>104.6</v>
      </c>
      <c r="L42" s="123"/>
      <c r="M42" s="124"/>
      <c r="N42" s="121"/>
      <c r="O42" s="173">
        <f t="shared" si="0"/>
        <v>1255.2</v>
      </c>
      <c r="T42"/>
    </row>
    <row r="43" spans="1:24" s="38" customFormat="1" ht="26.25" customHeight="1" thickBot="1">
      <c r="A43" s="154" t="s">
        <v>90</v>
      </c>
      <c r="B43" s="155" t="s">
        <v>91</v>
      </c>
      <c r="C43" s="81">
        <v>3500</v>
      </c>
      <c r="D43" s="156" t="s">
        <v>92</v>
      </c>
      <c r="E43" s="157" t="s">
        <v>21</v>
      </c>
      <c r="F43" s="158"/>
      <c r="G43" s="159"/>
      <c r="H43" s="174"/>
      <c r="I43" s="160"/>
      <c r="J43" s="167"/>
      <c r="K43" s="175">
        <f t="shared" si="1"/>
        <v>0</v>
      </c>
      <c r="L43" s="163"/>
      <c r="M43" s="176">
        <v>5.2299999999999999E-2</v>
      </c>
      <c r="N43" s="167"/>
      <c r="O43" s="177">
        <f t="shared" si="0"/>
        <v>366.1</v>
      </c>
      <c r="T43"/>
    </row>
    <row r="44" spans="1:24" s="38" customFormat="1" ht="28.5" customHeight="1" thickBot="1">
      <c r="A44" s="154" t="s">
        <v>93</v>
      </c>
      <c r="B44" s="155" t="s">
        <v>94</v>
      </c>
      <c r="C44" s="81">
        <v>1500</v>
      </c>
      <c r="D44" s="156" t="s">
        <v>95</v>
      </c>
      <c r="E44" s="157" t="s">
        <v>21</v>
      </c>
      <c r="F44" s="158"/>
      <c r="G44" s="159"/>
      <c r="H44" s="174"/>
      <c r="I44" s="160"/>
      <c r="J44" s="178"/>
      <c r="K44" s="179">
        <f t="shared" si="1"/>
        <v>0</v>
      </c>
      <c r="L44" s="180">
        <v>0.6976</v>
      </c>
      <c r="M44" s="160"/>
      <c r="N44" s="167"/>
      <c r="O44" s="181">
        <f t="shared" si="0"/>
        <v>3139.2</v>
      </c>
      <c r="T44"/>
    </row>
    <row r="45" spans="1:24" s="38" customFormat="1" ht="30.75" customHeight="1" thickBot="1">
      <c r="A45" s="154" t="s">
        <v>96</v>
      </c>
      <c r="B45" s="155" t="s">
        <v>97</v>
      </c>
      <c r="C45" s="81">
        <v>750</v>
      </c>
      <c r="D45" s="156" t="s">
        <v>56</v>
      </c>
      <c r="E45" s="157" t="s">
        <v>21</v>
      </c>
      <c r="F45" s="158"/>
      <c r="G45" s="159"/>
      <c r="H45" s="174"/>
      <c r="I45" s="160"/>
      <c r="J45" s="167"/>
      <c r="K45" s="175">
        <f t="shared" si="1"/>
        <v>0</v>
      </c>
      <c r="L45" s="163"/>
      <c r="M45" s="176">
        <v>0.1308</v>
      </c>
      <c r="N45" s="161"/>
      <c r="O45" s="177">
        <f t="shared" si="0"/>
        <v>196.2</v>
      </c>
      <c r="T45"/>
    </row>
    <row r="46" spans="1:24" s="38" customFormat="1" ht="17.25" customHeight="1" thickBot="1">
      <c r="A46" s="182" t="s">
        <v>98</v>
      </c>
      <c r="B46" s="183" t="s">
        <v>99</v>
      </c>
      <c r="C46" s="40">
        <v>685</v>
      </c>
      <c r="D46" s="131" t="s">
        <v>100</v>
      </c>
      <c r="E46" s="132" t="s">
        <v>19</v>
      </c>
      <c r="F46" s="133"/>
      <c r="G46" s="134"/>
      <c r="H46" s="134"/>
      <c r="I46" s="138"/>
      <c r="J46" s="184">
        <v>1.0500000000000001E-2</v>
      </c>
      <c r="K46" s="185">
        <f t="shared" si="1"/>
        <v>7.1924999999999999</v>
      </c>
      <c r="L46" s="137"/>
      <c r="M46" s="138"/>
      <c r="N46" s="139"/>
      <c r="O46" s="186">
        <f t="shared" si="0"/>
        <v>86.31</v>
      </c>
      <c r="S46"/>
      <c r="T46"/>
      <c r="U46"/>
      <c r="V46"/>
      <c r="W46"/>
      <c r="X46"/>
    </row>
    <row r="47" spans="1:24" s="38" customFormat="1" ht="20.25" customHeight="1" thickTop="1" thickBot="1">
      <c r="A47" s="187"/>
      <c r="B47" s="188"/>
      <c r="C47" s="189">
        <f>SUM(C7,C11,C14,C16,C19,C23,C24,C26,C28,C31,C34,C36,C38,C39,C40,C42,C43,C44,C45,C46)</f>
        <v>21183</v>
      </c>
      <c r="D47" s="188"/>
      <c r="E47" s="188"/>
      <c r="F47" s="190"/>
      <c r="G47" s="191">
        <f>ROUND(SUMPRODUCT($C6:$C46,G6:G46),4)</f>
        <v>7.7172000000000001</v>
      </c>
      <c r="H47" s="192">
        <f>ROUND(SUMPRODUCT($C6:$C46,H6:H46),4)</f>
        <v>256.5317</v>
      </c>
      <c r="I47" s="193">
        <f>ROUND(SUMPRODUCT($C6:$C46,I6:I46),4)</f>
        <v>27.417200000000001</v>
      </c>
      <c r="J47" s="194">
        <f>ROUND(SUMPRODUCT($C6:$C46,J6:J46),4)</f>
        <v>374.06299999999999</v>
      </c>
      <c r="K47" s="195">
        <f>ROUND(SUM(K6:K46),4)</f>
        <v>6494.4031999999997</v>
      </c>
      <c r="L47" s="196">
        <f>ROUND(SUMPRODUCT($C6:$C46,L6:L46),4)</f>
        <v>1046.4000000000001</v>
      </c>
      <c r="M47" s="197">
        <f>ROUND(SUMPRODUCT($C6:$C46,M6:M46),4)</f>
        <v>595.20039999999995</v>
      </c>
      <c r="N47" s="198">
        <f>ROUND(SUMPRODUCT($C6:$C46,N6:N46),4)</f>
        <v>1657.5808</v>
      </c>
      <c r="O47" s="199">
        <f>ROUND(SUM(O6:O46),4)</f>
        <v>83920.02</v>
      </c>
      <c r="Q47"/>
      <c r="R47"/>
      <c r="S47"/>
      <c r="T47"/>
      <c r="U47"/>
      <c r="V47"/>
      <c r="W47"/>
      <c r="X47"/>
    </row>
    <row r="48" spans="1:24" s="38" customFormat="1" ht="14.25" thickTop="1" thickBot="1">
      <c r="A48" s="187"/>
      <c r="B48" s="188"/>
      <c r="C48" s="200"/>
      <c r="D48" s="188"/>
      <c r="E48" s="188"/>
      <c r="F48" s="190"/>
      <c r="G48" s="188"/>
      <c r="H48" s="188"/>
      <c r="I48" s="188"/>
      <c r="J48" s="201" t="s">
        <v>101</v>
      </c>
      <c r="K48" s="195">
        <f>ROUND(SUMPRODUCT(G3:J3,G47:J47),4)</f>
        <v>6494.4031999999997</v>
      </c>
      <c r="L48" s="188"/>
      <c r="M48" s="188"/>
      <c r="N48" s="201" t="s">
        <v>102</v>
      </c>
      <c r="O48" s="199">
        <f>ROUND((K48+(SUMPRODUCT(L3:N3,L47:N47)))*12,4)</f>
        <v>83920.02</v>
      </c>
      <c r="Q48"/>
      <c r="R48"/>
      <c r="S48"/>
      <c r="T48"/>
      <c r="U48"/>
      <c r="V48"/>
      <c r="W48"/>
      <c r="X48"/>
    </row>
    <row r="49" spans="1:24" s="38" customFormat="1" ht="13.5" customHeight="1" thickTop="1">
      <c r="A49" s="256" t="s">
        <v>103</v>
      </c>
      <c r="B49" s="257"/>
      <c r="C49" s="257"/>
      <c r="D49" s="257"/>
      <c r="E49" s="257"/>
      <c r="F49" s="202"/>
      <c r="G49" s="203"/>
      <c r="H49" s="203"/>
      <c r="I49" s="203"/>
      <c r="J49" s="204"/>
      <c r="K49" s="205"/>
      <c r="L49" s="203"/>
      <c r="M49" s="203"/>
      <c r="N49" s="204"/>
      <c r="O49" s="206"/>
      <c r="Q49"/>
      <c r="R49"/>
      <c r="S49"/>
      <c r="T49"/>
      <c r="U49"/>
      <c r="V49"/>
      <c r="W49"/>
      <c r="X49"/>
    </row>
    <row r="50" spans="1:24" s="38" customFormat="1">
      <c r="A50" s="281"/>
      <c r="B50" s="282"/>
      <c r="C50" s="282"/>
      <c r="D50" s="282"/>
      <c r="E50" s="282"/>
      <c r="F50" s="207"/>
      <c r="G50" s="208"/>
      <c r="H50" s="208"/>
      <c r="I50" s="208"/>
      <c r="J50" s="209"/>
      <c r="K50" s="210"/>
      <c r="L50" s="208"/>
      <c r="M50" s="208"/>
      <c r="N50" s="209"/>
      <c r="O50" s="211"/>
      <c r="Q50"/>
      <c r="R50"/>
      <c r="S50"/>
      <c r="T50"/>
      <c r="U50"/>
      <c r="V50"/>
      <c r="W50"/>
      <c r="X50"/>
    </row>
    <row r="51" spans="1:24" s="38" customFormat="1" ht="6.75" customHeight="1">
      <c r="A51" s="281" t="s">
        <v>104</v>
      </c>
      <c r="B51" s="282"/>
      <c r="C51" s="282"/>
      <c r="D51" s="282"/>
      <c r="E51" s="282"/>
      <c r="F51" s="207"/>
      <c r="G51" s="208"/>
      <c r="H51" s="208"/>
      <c r="I51" s="208"/>
      <c r="J51" s="209"/>
      <c r="K51" s="210"/>
      <c r="L51" s="208"/>
      <c r="M51" s="208"/>
      <c r="N51" s="209"/>
      <c r="O51" s="211"/>
      <c r="Q51"/>
      <c r="R51"/>
      <c r="S51"/>
      <c r="T51"/>
      <c r="U51"/>
      <c r="V51"/>
      <c r="W51"/>
      <c r="X51"/>
    </row>
    <row r="52" spans="1:24" s="38" customFormat="1" ht="13.5" thickBot="1">
      <c r="A52" s="258"/>
      <c r="B52" s="259"/>
      <c r="C52" s="259"/>
      <c r="D52" s="259"/>
      <c r="E52" s="259"/>
      <c r="F52" s="212"/>
      <c r="G52" s="213"/>
      <c r="H52" s="213"/>
      <c r="I52" s="213"/>
      <c r="J52" s="214"/>
      <c r="K52" s="215"/>
      <c r="L52" s="213"/>
      <c r="M52" s="213"/>
      <c r="N52" s="214"/>
      <c r="O52" s="216"/>
      <c r="Q52"/>
      <c r="R52"/>
      <c r="S52"/>
      <c r="T52"/>
      <c r="U52"/>
      <c r="V52"/>
      <c r="W52"/>
      <c r="X52"/>
    </row>
    <row r="53" spans="1:24" s="38" customFormat="1" ht="30" customHeight="1" thickTop="1">
      <c r="A53" s="217" t="s">
        <v>105</v>
      </c>
      <c r="B53" s="218" t="s">
        <v>106</v>
      </c>
      <c r="C53" s="219"/>
      <c r="D53" s="220"/>
      <c r="E53" s="220"/>
      <c r="F53" s="221"/>
      <c r="G53" s="253">
        <f t="shared" ref="G53:G58" si="2">8/8</f>
        <v>1</v>
      </c>
      <c r="H53" s="222">
        <v>35.770000000000003</v>
      </c>
      <c r="I53" s="283" t="s">
        <v>107</v>
      </c>
      <c r="J53" s="284"/>
      <c r="K53" s="223">
        <f t="shared" ref="K53:K58" si="3">H53*22</f>
        <v>786.94</v>
      </c>
      <c r="L53" s="285" t="s">
        <v>108</v>
      </c>
      <c r="M53" s="286"/>
      <c r="N53" s="284"/>
      <c r="O53" s="224">
        <f t="shared" ref="O53:O58" si="4">ROUND(K53*14,2)</f>
        <v>11017.16</v>
      </c>
    </row>
    <row r="54" spans="1:24" s="38" customFormat="1" ht="30" customHeight="1">
      <c r="A54" s="225" t="s">
        <v>105</v>
      </c>
      <c r="B54" s="226" t="s">
        <v>106</v>
      </c>
      <c r="C54" s="227"/>
      <c r="D54" s="228"/>
      <c r="E54" s="228"/>
      <c r="F54" s="229"/>
      <c r="G54" s="230">
        <f t="shared" si="2"/>
        <v>1</v>
      </c>
      <c r="H54" s="231">
        <v>35.770000000000003</v>
      </c>
      <c r="I54" s="287"/>
      <c r="J54" s="288"/>
      <c r="K54" s="232">
        <f t="shared" si="3"/>
        <v>786.94</v>
      </c>
      <c r="L54" s="289"/>
      <c r="M54" s="290"/>
      <c r="N54" s="288"/>
      <c r="O54" s="233">
        <f t="shared" si="4"/>
        <v>11017.16</v>
      </c>
      <c r="Q54" s="234"/>
    </row>
    <row r="55" spans="1:24" s="38" customFormat="1" ht="30" customHeight="1">
      <c r="A55" s="225" t="s">
        <v>105</v>
      </c>
      <c r="B55" s="226" t="s">
        <v>106</v>
      </c>
      <c r="C55" s="227"/>
      <c r="D55" s="228"/>
      <c r="E55" s="228"/>
      <c r="F55" s="229"/>
      <c r="G55" s="230">
        <f t="shared" si="2"/>
        <v>1</v>
      </c>
      <c r="H55" s="231">
        <v>35.770000000000003</v>
      </c>
      <c r="I55" s="287"/>
      <c r="J55" s="288"/>
      <c r="K55" s="232">
        <f t="shared" si="3"/>
        <v>786.94</v>
      </c>
      <c r="L55" s="289"/>
      <c r="M55" s="290"/>
      <c r="N55" s="288"/>
      <c r="O55" s="233">
        <f t="shared" si="4"/>
        <v>11017.16</v>
      </c>
      <c r="Q55" s="234"/>
    </row>
    <row r="56" spans="1:24" s="38" customFormat="1" ht="30" customHeight="1">
      <c r="A56" s="225" t="s">
        <v>105</v>
      </c>
      <c r="B56" s="226" t="s">
        <v>109</v>
      </c>
      <c r="C56" s="227"/>
      <c r="D56" s="228"/>
      <c r="E56" s="228"/>
      <c r="F56" s="229"/>
      <c r="G56" s="230">
        <f t="shared" si="2"/>
        <v>1</v>
      </c>
      <c r="H56" s="231">
        <v>35.770000000000003</v>
      </c>
      <c r="I56" s="287"/>
      <c r="J56" s="288"/>
      <c r="K56" s="232">
        <f t="shared" si="3"/>
        <v>786.94</v>
      </c>
      <c r="L56" s="289"/>
      <c r="M56" s="290"/>
      <c r="N56" s="288"/>
      <c r="O56" s="233">
        <f t="shared" si="4"/>
        <v>11017.16</v>
      </c>
      <c r="Q56" s="234"/>
    </row>
    <row r="57" spans="1:24" s="38" customFormat="1" ht="30" customHeight="1">
      <c r="A57" s="225" t="s">
        <v>105</v>
      </c>
      <c r="B57" s="226" t="s">
        <v>110</v>
      </c>
      <c r="C57" s="227"/>
      <c r="D57" s="228"/>
      <c r="E57" s="228"/>
      <c r="F57" s="229"/>
      <c r="G57" s="230">
        <f t="shared" si="2"/>
        <v>1</v>
      </c>
      <c r="H57" s="231">
        <v>35.770000000000003</v>
      </c>
      <c r="I57" s="287"/>
      <c r="J57" s="288"/>
      <c r="K57" s="232">
        <f t="shared" si="3"/>
        <v>786.94</v>
      </c>
      <c r="L57" s="289"/>
      <c r="M57" s="290"/>
      <c r="N57" s="288"/>
      <c r="O57" s="233">
        <f t="shared" si="4"/>
        <v>11017.16</v>
      </c>
      <c r="Q57" s="234"/>
    </row>
    <row r="58" spans="1:24" s="38" customFormat="1" ht="30" customHeight="1" thickBot="1">
      <c r="A58" s="235" t="s">
        <v>105</v>
      </c>
      <c r="B58" s="236" t="s">
        <v>111</v>
      </c>
      <c r="C58" s="237"/>
      <c r="D58" s="238"/>
      <c r="E58" s="238"/>
      <c r="F58" s="239"/>
      <c r="G58" s="240">
        <f t="shared" si="2"/>
        <v>1</v>
      </c>
      <c r="H58" s="241">
        <v>35.770000000000003</v>
      </c>
      <c r="I58" s="291"/>
      <c r="J58" s="292"/>
      <c r="K58" s="242">
        <f t="shared" si="3"/>
        <v>786.94</v>
      </c>
      <c r="L58" s="293"/>
      <c r="M58" s="293"/>
      <c r="N58" s="293"/>
      <c r="O58" s="243">
        <f t="shared" si="4"/>
        <v>11017.16</v>
      </c>
      <c r="S58" s="234"/>
    </row>
    <row r="59" spans="1:24" s="38" customFormat="1" ht="19.5" thickTop="1" thickBot="1">
      <c r="A59" s="208"/>
      <c r="B59" s="208"/>
      <c r="C59" s="244"/>
      <c r="D59" s="208"/>
      <c r="E59" s="208"/>
      <c r="F59" s="208"/>
      <c r="G59" s="208"/>
      <c r="H59" s="208"/>
      <c r="I59" s="208"/>
      <c r="J59" s="209" t="s">
        <v>112</v>
      </c>
      <c r="K59" s="245">
        <f>ROUND(SUM(K48,K53:K58),2)</f>
        <v>11216.04</v>
      </c>
      <c r="L59" s="203"/>
      <c r="M59" s="203"/>
      <c r="N59" s="204" t="s">
        <v>113</v>
      </c>
      <c r="O59" s="246">
        <f>ROUND(SUM(O48,O53:O58),2)</f>
        <v>150022.98000000001</v>
      </c>
      <c r="Q59" s="247"/>
      <c r="R59" s="248"/>
      <c r="T59" s="247"/>
      <c r="V59"/>
      <c r="W59"/>
      <c r="X59"/>
    </row>
    <row r="60" spans="1:24" ht="13.5" thickTop="1"/>
  </sheetData>
  <sheetProtection algorithmName="SHA-512" hashValue="seaAQGmr2gvwqf/lRJ847/M54OFS/oBptvpL5wZuABpl3Hw+AXXTMZtkN2EEBjJQ/A9P7dj9/blmzI/TZMt0mw==" saltValue="KHX4G/Wq1eQpRJ3Vu9yNHg==" spinCount="100000" sheet="1" objects="1" scenarios="1" formatColumns="0"/>
  <protectedRanges>
    <protectedRange sqref="G53:H58" name="Range3"/>
    <protectedRange sqref="L6:N46" name="Range2"/>
    <protectedRange sqref="G6:J46" name="Range1"/>
  </protectedRanges>
  <mergeCells count="45">
    <mergeCell ref="I58:J58"/>
    <mergeCell ref="L58:N58"/>
    <mergeCell ref="I55:J55"/>
    <mergeCell ref="L55:N55"/>
    <mergeCell ref="I56:J56"/>
    <mergeCell ref="L56:N56"/>
    <mergeCell ref="I57:J57"/>
    <mergeCell ref="L57:N57"/>
    <mergeCell ref="A49:E50"/>
    <mergeCell ref="A51:E52"/>
    <mergeCell ref="I53:J53"/>
    <mergeCell ref="L53:N53"/>
    <mergeCell ref="I54:J54"/>
    <mergeCell ref="L54:N54"/>
    <mergeCell ref="A33:A35"/>
    <mergeCell ref="B33:B35"/>
    <mergeCell ref="A36:A37"/>
    <mergeCell ref="B36:B37"/>
    <mergeCell ref="A40:A41"/>
    <mergeCell ref="B40:B41"/>
    <mergeCell ref="A25:A27"/>
    <mergeCell ref="B25:B27"/>
    <mergeCell ref="A28:A29"/>
    <mergeCell ref="B28:B29"/>
    <mergeCell ref="A30:A32"/>
    <mergeCell ref="B30:B32"/>
    <mergeCell ref="A16:A18"/>
    <mergeCell ref="B16:B18"/>
    <mergeCell ref="A19:A21"/>
    <mergeCell ref="B19:B21"/>
    <mergeCell ref="A22:A23"/>
    <mergeCell ref="B22:B23"/>
    <mergeCell ref="A6:A8"/>
    <mergeCell ref="B6:B8"/>
    <mergeCell ref="A9:A12"/>
    <mergeCell ref="B9:B12"/>
    <mergeCell ref="A13:A15"/>
    <mergeCell ref="B13:B15"/>
    <mergeCell ref="A2:E3"/>
    <mergeCell ref="K3:K5"/>
    <mergeCell ref="O3:O5"/>
    <mergeCell ref="A4:E4"/>
    <mergeCell ref="D5:E5"/>
    <mergeCell ref="H5:J5"/>
    <mergeCell ref="L5:N5"/>
  </mergeCells>
  <conditionalFormatting sqref="O6:O9 K6:K9 K18:K46 O18:O45 K11:K16 O11:O16">
    <cfRule type="cellIs" dxfId="3" priority="4" stopIfTrue="1" operator="notEqual">
      <formula>0</formula>
    </cfRule>
  </conditionalFormatting>
  <conditionalFormatting sqref="O17">
    <cfRule type="cellIs" dxfId="2" priority="3" stopIfTrue="1" operator="notEqual">
      <formula>0</formula>
    </cfRule>
  </conditionalFormatting>
  <conditionalFormatting sqref="K17">
    <cfRule type="cellIs" dxfId="1" priority="2" stopIfTrue="1" operator="notEqual">
      <formula>0</formula>
    </cfRule>
  </conditionalFormatting>
  <conditionalFormatting sqref="O10 K10">
    <cfRule type="cellIs" dxfId="0" priority="1" stopIfTrue="1" operator="notEqual">
      <formula>0</formula>
    </cfRule>
  </conditionalFormatting>
  <pageMargins left="0.59055118110236227" right="0.19685039370078741" top="0.39370078740157483" bottom="0.39370078740157483" header="0.19685039370078741" footer="0.19685039370078741"/>
  <pageSetup paperSize="9" scale="76" fitToHeight="0" orientation="landscape" r:id="rId1"/>
  <headerFooter alignWithMargins="0">
    <oddHeader>&amp;C&amp;"Arial,Πλάγια"&amp;11&amp;A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ΠΙΝΑΚΑΣ Δ2 ΟΙΚΟΝΟΜΙΚΗ</vt:lpstr>
      <vt:lpstr>ΠΙΝΑΚΑΣ Δ3 ΥΠΟΔΕΙΓΜΑ</vt:lpstr>
      <vt:lpstr>'ΠΙΝΑΚΑΣ Δ2 ΟΙΚΟΝΟΜΙΚΗ'!Print_Area</vt:lpstr>
      <vt:lpstr>'ΠΙΝΑΚΑΣ Δ3 ΥΠΟΔΕΙΓΜΑ'!Print_Area</vt:lpstr>
      <vt:lpstr>'ΠΙΝΑΚΑΣ Δ2 ΟΙΚΟΝΟΜΙΚΗ'!Print_Titles</vt:lpstr>
      <vt:lpstr>'ΠΙΝΑΚΑΣ Δ3 ΥΠΟΔΕΙΓΜΑ'!Print_Titles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Vrakatselis</dc:creator>
  <cp:lastModifiedBy>Panagiotis Vrakatselis</cp:lastModifiedBy>
  <cp:lastPrinted>2016-04-26T14:42:37Z</cp:lastPrinted>
  <dcterms:created xsi:type="dcterms:W3CDTF">2016-04-26T07:55:55Z</dcterms:created>
  <dcterms:modified xsi:type="dcterms:W3CDTF">2016-04-26T14:44:05Z</dcterms:modified>
</cp:coreProperties>
</file>