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25\Procurement\COMMON\2022\2022DIAGONISMOI\2022DIAGONISMOI-GENIKOI\2022-0000CleaningServicies\ΕΓΓΡΑΦΑ ΔΙΑΚΗΡΥΞΗΣ\ΣΥΝΗΜΜΕΝΑ ΓΙΑ ΕΣΗΔΗΣ &amp; WEBSITE\"/>
    </mc:Choice>
  </mc:AlternateContent>
  <bookViews>
    <workbookView xWindow="0" yWindow="0" windowWidth="21600" windowHeight="10335" firstSheet="10" activeTab="10"/>
  </bookViews>
  <sheets>
    <sheet name="Περιβάλλον" sheetId="11" state="hidden" r:id="rId1"/>
    <sheet name="Ε1" sheetId="1" state="hidden" r:id="rId2"/>
    <sheet name="Ε2" sheetId="2" state="hidden" r:id="rId3"/>
    <sheet name="Ε3" sheetId="3" state="hidden" r:id="rId4"/>
    <sheet name="Ε4" sheetId="4" state="hidden" r:id="rId5"/>
    <sheet name="επιφ.καθαρ.από πρωινούς" sheetId="9" state="hidden" r:id="rId6"/>
    <sheet name="ΑΡΓΙΕΣ" sheetId="14" state="hidden" r:id="rId7"/>
    <sheet name="Τιμές" sheetId="8" state="hidden" r:id="rId8"/>
    <sheet name="Βαθμολογία" sheetId="6" state="hidden" r:id="rId9"/>
    <sheet name="Sheet1" sheetId="12" state="hidden" r:id="rId10"/>
    <sheet name="Πίνακας Δ2_ΔΙΑΚΗΡΥΞΗΣ" sheetId="16" r:id="rId11"/>
    <sheet name="Πίνακας Δ3" sheetId="17" state="hidden" r:id="rId12"/>
    <sheet name="Πίνακας Δ3_ΔΙΑΚΗΡΥΞΗΣ" sheetId="18" r:id="rId13"/>
  </sheets>
  <definedNames>
    <definedName name="_xlnm._FilterDatabase" localSheetId="6" hidden="1">ΑΡΓΙΕΣ!$C$2:$F$15</definedName>
    <definedName name="_xlnm.Print_Area" localSheetId="10">'Πίνακας Δ2_ΔΙΑΚΗΡΥΞΗΣ'!$A$1:$O$60</definedName>
    <definedName name="_xlnm.Print_Area" localSheetId="11">'Πίνακας Δ3'!$A$1:$O$61</definedName>
    <definedName name="_xlnm.Print_Area" localSheetId="12">'Πίνακας Δ3_ΔΙΑΚΗΡΥΞΗΣ'!$A$1:$O$60</definedName>
    <definedName name="_xlnm.Print_Titles" localSheetId="10">'Πίνακας Δ2_ΔΙΑΚΗΡΥΞΗΣ'!$1:$5</definedName>
    <definedName name="_xlnm.Print_Titles" localSheetId="11">'Πίνακας Δ3'!$1:$5</definedName>
    <definedName name="_xlnm.Print_Titles" localSheetId="12">'Πίνακας Δ3_ΔΙΑΚΗΡΥΞΗΣ'!$1:$5</definedName>
  </definedNames>
  <calcPr calcId="152511"/>
</workbook>
</file>

<file path=xl/calcChain.xml><?xml version="1.0" encoding="utf-8"?>
<calcChain xmlns="http://schemas.openxmlformats.org/spreadsheetml/2006/main">
  <c r="G57" i="18" l="1"/>
  <c r="K57" i="18" s="1"/>
  <c r="O57" i="18" s="1"/>
  <c r="G56" i="18"/>
  <c r="K56" i="18" s="1"/>
  <c r="O56" i="18" s="1"/>
  <c r="G55" i="18"/>
  <c r="G54" i="18"/>
  <c r="K54" i="18" s="1"/>
  <c r="O54" i="18" s="1"/>
  <c r="K53" i="18"/>
  <c r="O53" i="18" s="1"/>
  <c r="K45" i="18"/>
  <c r="K44" i="18"/>
  <c r="K43" i="18"/>
  <c r="N3" i="18"/>
  <c r="M3" i="18"/>
  <c r="L3" i="18"/>
  <c r="K55" i="18" l="1"/>
  <c r="O55" i="18" s="1"/>
  <c r="I64" i="17"/>
  <c r="G58" i="17"/>
  <c r="G57" i="17"/>
  <c r="G56" i="17"/>
  <c r="G55" i="17"/>
  <c r="G54" i="17"/>
  <c r="K45" i="17"/>
  <c r="K44" i="17"/>
  <c r="K43" i="17"/>
  <c r="N3" i="17"/>
  <c r="M3" i="17"/>
  <c r="L3" i="17"/>
  <c r="I63" i="16" l="1"/>
  <c r="K57" i="16"/>
  <c r="O57" i="16" s="1"/>
  <c r="G57" i="16"/>
  <c r="O56" i="16"/>
  <c r="K56" i="16"/>
  <c r="G56" i="16"/>
  <c r="K55" i="16"/>
  <c r="O55" i="16" s="1"/>
  <c r="G55" i="16"/>
  <c r="K54" i="16"/>
  <c r="O54" i="16" s="1"/>
  <c r="G54" i="16"/>
  <c r="K53" i="16"/>
  <c r="O53" i="16" s="1"/>
  <c r="K45" i="16"/>
  <c r="K44" i="16"/>
  <c r="K43" i="16"/>
  <c r="K42" i="16"/>
  <c r="K22" i="16"/>
  <c r="K20" i="16"/>
  <c r="K17" i="16"/>
  <c r="K10" i="16"/>
  <c r="N3" i="16"/>
  <c r="M3" i="16"/>
  <c r="L3" i="16"/>
  <c r="O17" i="16" l="1"/>
  <c r="O22" i="16"/>
  <c r="O43" i="16"/>
  <c r="O10" i="16"/>
  <c r="O20" i="16"/>
  <c r="O42" i="16"/>
  <c r="O44" i="16"/>
  <c r="O45" i="16"/>
  <c r="B14" i="9" l="1"/>
  <c r="L25" i="8" l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H3" i="8"/>
  <c r="D25" i="8"/>
  <c r="I25" i="8"/>
  <c r="D3" i="8"/>
  <c r="H58" i="17" l="1"/>
  <c r="K58" i="17" s="1"/>
  <c r="O58" i="17" s="1"/>
  <c r="H56" i="17"/>
  <c r="K56" i="17" s="1"/>
  <c r="O56" i="17" s="1"/>
  <c r="H57" i="17"/>
  <c r="K57" i="17" s="1"/>
  <c r="O57" i="17" s="1"/>
  <c r="H53" i="17"/>
  <c r="K53" i="17" s="1"/>
  <c r="O53" i="17" s="1"/>
  <c r="H54" i="17"/>
  <c r="K54" i="17" s="1"/>
  <c r="O54" i="17" s="1"/>
  <c r="H55" i="17"/>
  <c r="K55" i="17" s="1"/>
  <c r="O55" i="17" s="1"/>
  <c r="H40" i="18"/>
  <c r="H40" i="17"/>
  <c r="H33" i="18"/>
  <c r="H33" i="17"/>
  <c r="I24" i="18"/>
  <c r="I24" i="17"/>
  <c r="H13" i="18"/>
  <c r="H13" i="17"/>
  <c r="L44" i="18"/>
  <c r="L44" i="17"/>
  <c r="J31" i="18"/>
  <c r="J31" i="17"/>
  <c r="M23" i="18"/>
  <c r="M23" i="17"/>
  <c r="J11" i="18"/>
  <c r="J11" i="17"/>
  <c r="N38" i="18"/>
  <c r="N38" i="17"/>
  <c r="N29" i="18"/>
  <c r="N29" i="17"/>
  <c r="N21" i="18"/>
  <c r="N21" i="17"/>
  <c r="J7" i="18"/>
  <c r="J7" i="17"/>
  <c r="H39" i="18"/>
  <c r="H39" i="17"/>
  <c r="H30" i="18"/>
  <c r="H30" i="17"/>
  <c r="I22" i="18"/>
  <c r="K22" i="18" s="1"/>
  <c r="O22" i="18" s="1"/>
  <c r="I22" i="17"/>
  <c r="K22" i="17" s="1"/>
  <c r="O22" i="17" s="1"/>
  <c r="I10" i="18"/>
  <c r="H9" i="18"/>
  <c r="I10" i="17"/>
  <c r="H9" i="17"/>
  <c r="M43" i="18"/>
  <c r="O43" i="18" s="1"/>
  <c r="M43" i="17"/>
  <c r="O43" i="17" s="1"/>
  <c r="J20" i="18"/>
  <c r="K20" i="18" s="1"/>
  <c r="O20" i="18" s="1"/>
  <c r="J20" i="17"/>
  <c r="K20" i="17" s="1"/>
  <c r="O20" i="17" s="1"/>
  <c r="N27" i="18"/>
  <c r="N27" i="17"/>
  <c r="M18" i="18"/>
  <c r="M18" i="17"/>
  <c r="H6" i="18"/>
  <c r="H6" i="17"/>
  <c r="N8" i="18"/>
  <c r="N8" i="17"/>
  <c r="J28" i="18"/>
  <c r="J28" i="17"/>
  <c r="H19" i="18"/>
  <c r="H19" i="17"/>
  <c r="J37" i="18"/>
  <c r="J37" i="17"/>
  <c r="I26" i="18"/>
  <c r="I26" i="17"/>
  <c r="I17" i="18"/>
  <c r="K17" i="18" s="1"/>
  <c r="O17" i="18" s="1"/>
  <c r="I17" i="17"/>
  <c r="K17" i="17" s="1"/>
  <c r="O17" i="17" s="1"/>
  <c r="N35" i="18"/>
  <c r="N35" i="17"/>
  <c r="N15" i="18"/>
  <c r="N15" i="17"/>
  <c r="J46" i="18"/>
  <c r="J46" i="17"/>
  <c r="J42" i="18"/>
  <c r="K42" i="18" s="1"/>
  <c r="O42" i="18" s="1"/>
  <c r="J42" i="17"/>
  <c r="K42" i="17" s="1"/>
  <c r="O42" i="17" s="1"/>
  <c r="I36" i="18"/>
  <c r="I36" i="17"/>
  <c r="H25" i="18"/>
  <c r="H25" i="17"/>
  <c r="G16" i="18"/>
  <c r="G16" i="17"/>
  <c r="M45" i="18"/>
  <c r="O45" i="18" s="1"/>
  <c r="M45" i="17"/>
  <c r="O45" i="17" s="1"/>
  <c r="J41" i="18"/>
  <c r="J41" i="17"/>
  <c r="J34" i="18"/>
  <c r="J34" i="17"/>
  <c r="J14" i="18"/>
  <c r="J14" i="17"/>
  <c r="N32" i="18"/>
  <c r="N32" i="17"/>
  <c r="N12" i="18"/>
  <c r="N12" i="17"/>
  <c r="F15" i="14"/>
  <c r="E15" i="14"/>
  <c r="B15" i="14" s="1"/>
  <c r="D15" i="14"/>
  <c r="C15" i="14"/>
  <c r="K10" i="18" l="1"/>
  <c r="O10" i="18" s="1"/>
  <c r="O44" i="17"/>
  <c r="K10" i="17"/>
  <c r="O10" i="17" s="1"/>
  <c r="O44" i="18"/>
  <c r="F6" i="12"/>
  <c r="E6" i="12"/>
  <c r="E5" i="12"/>
  <c r="G5" i="12" s="1"/>
  <c r="E4" i="12"/>
  <c r="G4" i="12" s="1"/>
  <c r="E3" i="12"/>
  <c r="G3" i="12" s="1"/>
  <c r="H3" i="12" s="1"/>
  <c r="G6" i="12" l="1"/>
  <c r="H6" i="12" s="1"/>
  <c r="I5" i="12"/>
  <c r="H5" i="12"/>
  <c r="H4" i="12"/>
  <c r="I4" i="12"/>
  <c r="I3" i="12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6" i="3"/>
  <c r="B7" i="3"/>
  <c r="B8" i="3"/>
  <c r="B9" i="3"/>
  <c r="B10" i="3"/>
  <c r="B5" i="3"/>
  <c r="B4" i="11"/>
  <c r="B5" i="9" s="1"/>
  <c r="B3" i="11"/>
  <c r="B4" i="9" s="1"/>
  <c r="B28" i="4"/>
  <c r="B28" i="3"/>
  <c r="B28" i="2"/>
  <c r="B30" i="1"/>
  <c r="B27" i="2"/>
  <c r="B27" i="3"/>
  <c r="B27" i="4"/>
  <c r="B29" i="1"/>
  <c r="I22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3" i="8"/>
  <c r="O25" i="1"/>
  <c r="N25" i="1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5" i="2"/>
  <c r="M5" i="3"/>
  <c r="M5" i="4"/>
  <c r="M5" i="1"/>
  <c r="B5" i="1"/>
  <c r="B5" i="2"/>
  <c r="B5" i="4"/>
  <c r="B6" i="1"/>
  <c r="B6" i="2"/>
  <c r="B6" i="4"/>
  <c r="B7" i="1"/>
  <c r="B7" i="2"/>
  <c r="B7" i="4"/>
  <c r="B8" i="1"/>
  <c r="B8" i="2"/>
  <c r="B8" i="4"/>
  <c r="B9" i="1"/>
  <c r="B9" i="2"/>
  <c r="B9" i="4"/>
  <c r="B10" i="1"/>
  <c r="B10" i="2"/>
  <c r="B10" i="4"/>
  <c r="B11" i="1"/>
  <c r="B11" i="2"/>
  <c r="B11" i="4"/>
  <c r="B12" i="1"/>
  <c r="B12" i="2"/>
  <c r="B12" i="4"/>
  <c r="B13" i="1"/>
  <c r="B13" i="2"/>
  <c r="B13" i="4"/>
  <c r="B14" i="1"/>
  <c r="B14" i="2"/>
  <c r="B14" i="4"/>
  <c r="B15" i="1"/>
  <c r="B15" i="2"/>
  <c r="B15" i="4"/>
  <c r="B16" i="1"/>
  <c r="B16" i="2"/>
  <c r="B16" i="4"/>
  <c r="B17" i="1"/>
  <c r="B17" i="2"/>
  <c r="B17" i="4"/>
  <c r="B18" i="1"/>
  <c r="B18" i="2"/>
  <c r="B18" i="4"/>
  <c r="B19" i="1"/>
  <c r="B19" i="2"/>
  <c r="B19" i="4"/>
  <c r="B24" i="1"/>
  <c r="B24" i="2"/>
  <c r="B24" i="4"/>
  <c r="D10" i="6"/>
  <c r="B20" i="4"/>
  <c r="B21" i="4"/>
  <c r="B22" i="4"/>
  <c r="B23" i="4"/>
  <c r="C25" i="4"/>
  <c r="D25" i="4"/>
  <c r="E25" i="4"/>
  <c r="F25" i="4"/>
  <c r="G25" i="4"/>
  <c r="H25" i="4"/>
  <c r="I25" i="4"/>
  <c r="J25" i="4"/>
  <c r="C25" i="3"/>
  <c r="D25" i="3"/>
  <c r="E25" i="3"/>
  <c r="F25" i="3"/>
  <c r="G25" i="3"/>
  <c r="H25" i="3"/>
  <c r="I25" i="3"/>
  <c r="J25" i="3"/>
  <c r="B20" i="2"/>
  <c r="B21" i="2"/>
  <c r="B22" i="2"/>
  <c r="B23" i="2"/>
  <c r="C25" i="2"/>
  <c r="D25" i="2"/>
  <c r="E25" i="2"/>
  <c r="F25" i="2"/>
  <c r="G25" i="2"/>
  <c r="H25" i="2"/>
  <c r="I25" i="2"/>
  <c r="J25" i="2"/>
  <c r="B20" i="1"/>
  <c r="B21" i="1"/>
  <c r="B22" i="1"/>
  <c r="B23" i="1"/>
  <c r="C25" i="1"/>
  <c r="D25" i="1"/>
  <c r="E25" i="1"/>
  <c r="F25" i="1"/>
  <c r="G25" i="1"/>
  <c r="H25" i="1"/>
  <c r="I25" i="1"/>
  <c r="J25" i="1"/>
  <c r="B6" i="9"/>
  <c r="C46" i="18" l="1"/>
  <c r="K46" i="18" s="1"/>
  <c r="O46" i="18" s="1"/>
  <c r="C46" i="17"/>
  <c r="K46" i="17" s="1"/>
  <c r="O46" i="17" s="1"/>
  <c r="C46" i="16"/>
  <c r="K46" i="16" s="1"/>
  <c r="O46" i="16" s="1"/>
  <c r="C36" i="18"/>
  <c r="C36" i="17"/>
  <c r="C36" i="16"/>
  <c r="C26" i="18"/>
  <c r="C26" i="17"/>
  <c r="C26" i="16"/>
  <c r="C16" i="18"/>
  <c r="C16" i="17"/>
  <c r="C16" i="16"/>
  <c r="C38" i="18"/>
  <c r="K38" i="18" s="1"/>
  <c r="O38" i="18" s="1"/>
  <c r="C38" i="17"/>
  <c r="K38" i="17" s="1"/>
  <c r="O38" i="17" s="1"/>
  <c r="C38" i="16"/>
  <c r="K38" i="16" s="1"/>
  <c r="O38" i="16" s="1"/>
  <c r="C28" i="18"/>
  <c r="C28" i="17"/>
  <c r="C28" i="16"/>
  <c r="C19" i="18"/>
  <c r="C19" i="17"/>
  <c r="C19" i="16"/>
  <c r="B25" i="4"/>
  <c r="C7" i="18"/>
  <c r="C7" i="17"/>
  <c r="C7" i="16"/>
  <c r="C39" i="18"/>
  <c r="K39" i="18" s="1"/>
  <c r="O39" i="18" s="1"/>
  <c r="C39" i="17"/>
  <c r="K39" i="17" s="1"/>
  <c r="O39" i="17" s="1"/>
  <c r="C39" i="16"/>
  <c r="K39" i="16" s="1"/>
  <c r="O39" i="16" s="1"/>
  <c r="C31" i="18"/>
  <c r="C31" i="17"/>
  <c r="C31" i="16"/>
  <c r="C23" i="18"/>
  <c r="K23" i="18" s="1"/>
  <c r="O23" i="18" s="1"/>
  <c r="C23" i="17"/>
  <c r="K23" i="17" s="1"/>
  <c r="O23" i="17" s="1"/>
  <c r="C23" i="16"/>
  <c r="K23" i="16" s="1"/>
  <c r="O23" i="16" s="1"/>
  <c r="C11" i="18"/>
  <c r="C11" i="17"/>
  <c r="C11" i="16"/>
  <c r="B7" i="9"/>
  <c r="B13" i="9" s="1"/>
  <c r="C40" i="18"/>
  <c r="C40" i="17"/>
  <c r="C40" i="16"/>
  <c r="C34" i="18"/>
  <c r="C34" i="17"/>
  <c r="C34" i="16"/>
  <c r="C24" i="18"/>
  <c r="K24" i="18" s="1"/>
  <c r="O24" i="18" s="1"/>
  <c r="C24" i="17"/>
  <c r="K24" i="17" s="1"/>
  <c r="O24" i="17" s="1"/>
  <c r="C24" i="16"/>
  <c r="K24" i="16" s="1"/>
  <c r="O24" i="16" s="1"/>
  <c r="C14" i="18"/>
  <c r="C14" i="17"/>
  <c r="C14" i="16"/>
  <c r="I6" i="12"/>
  <c r="B25" i="3"/>
  <c r="B9" i="9"/>
  <c r="B25" i="2"/>
  <c r="B25" i="1"/>
  <c r="K14" i="16" l="1"/>
  <c r="O14" i="16" s="1"/>
  <c r="C13" i="16"/>
  <c r="K13" i="16" s="1"/>
  <c r="O13" i="16" s="1"/>
  <c r="C15" i="16"/>
  <c r="K15" i="16" s="1"/>
  <c r="O15" i="16" s="1"/>
  <c r="C15" i="17"/>
  <c r="K15" i="17" s="1"/>
  <c r="O15" i="17" s="1"/>
  <c r="C13" i="17"/>
  <c r="K13" i="17" s="1"/>
  <c r="O13" i="17" s="1"/>
  <c r="K14" i="17"/>
  <c r="O14" i="17" s="1"/>
  <c r="C13" i="18"/>
  <c r="K13" i="18" s="1"/>
  <c r="O13" i="18" s="1"/>
  <c r="C15" i="18"/>
  <c r="K15" i="18" s="1"/>
  <c r="O15" i="18" s="1"/>
  <c r="K14" i="18"/>
  <c r="O14" i="18" s="1"/>
  <c r="C35" i="16"/>
  <c r="K35" i="16" s="1"/>
  <c r="O35" i="16" s="1"/>
  <c r="C33" i="16"/>
  <c r="K33" i="16" s="1"/>
  <c r="O33" i="16" s="1"/>
  <c r="K34" i="16"/>
  <c r="O34" i="16" s="1"/>
  <c r="C41" i="17"/>
  <c r="K41" i="17" s="1"/>
  <c r="O41" i="17" s="1"/>
  <c r="K40" i="17"/>
  <c r="O40" i="17" s="1"/>
  <c r="C9" i="17"/>
  <c r="K9" i="17" s="1"/>
  <c r="O9" i="17" s="1"/>
  <c r="C12" i="17"/>
  <c r="K12" i="17" s="1"/>
  <c r="O12" i="17" s="1"/>
  <c r="K11" i="17"/>
  <c r="O11" i="17" s="1"/>
  <c r="C47" i="17"/>
  <c r="C6" i="17"/>
  <c r="C8" i="17"/>
  <c r="K8" i="17" s="1"/>
  <c r="O8" i="17" s="1"/>
  <c r="K7" i="17"/>
  <c r="O7" i="17" s="1"/>
  <c r="C21" i="17"/>
  <c r="K21" i="17" s="1"/>
  <c r="O21" i="17" s="1"/>
  <c r="K19" i="17"/>
  <c r="O19" i="17" s="1"/>
  <c r="C29" i="18"/>
  <c r="K29" i="18" s="1"/>
  <c r="O29" i="18" s="1"/>
  <c r="K28" i="18"/>
  <c r="O28" i="18" s="1"/>
  <c r="K16" i="16"/>
  <c r="O16" i="16" s="1"/>
  <c r="C18" i="16"/>
  <c r="K18" i="16" s="1"/>
  <c r="O18" i="16" s="1"/>
  <c r="C27" i="17"/>
  <c r="K27" i="17" s="1"/>
  <c r="O27" i="17" s="1"/>
  <c r="C25" i="17"/>
  <c r="K25" i="17" s="1"/>
  <c r="O25" i="17" s="1"/>
  <c r="K26" i="17"/>
  <c r="O26" i="17" s="1"/>
  <c r="C37" i="18"/>
  <c r="K37" i="18" s="1"/>
  <c r="O37" i="18" s="1"/>
  <c r="K36" i="18"/>
  <c r="O36" i="18" s="1"/>
  <c r="C35" i="17"/>
  <c r="K35" i="17" s="1"/>
  <c r="O35" i="17" s="1"/>
  <c r="C33" i="17"/>
  <c r="K33" i="17" s="1"/>
  <c r="O33" i="17" s="1"/>
  <c r="K34" i="17"/>
  <c r="O34" i="17" s="1"/>
  <c r="C41" i="18"/>
  <c r="K41" i="18" s="1"/>
  <c r="O41" i="18" s="1"/>
  <c r="K40" i="18"/>
  <c r="O40" i="18" s="1"/>
  <c r="C12" i="18"/>
  <c r="K12" i="18" s="1"/>
  <c r="O12" i="18" s="1"/>
  <c r="C9" i="18"/>
  <c r="K9" i="18" s="1"/>
  <c r="O9" i="18" s="1"/>
  <c r="K11" i="18"/>
  <c r="O11" i="18" s="1"/>
  <c r="C32" i="16"/>
  <c r="K32" i="16" s="1"/>
  <c r="O32" i="16" s="1"/>
  <c r="C30" i="16"/>
  <c r="K30" i="16" s="1"/>
  <c r="O30" i="16" s="1"/>
  <c r="K31" i="16"/>
  <c r="O31" i="16" s="1"/>
  <c r="C8" i="18"/>
  <c r="K8" i="18" s="1"/>
  <c r="O8" i="18" s="1"/>
  <c r="C47" i="18"/>
  <c r="C6" i="18"/>
  <c r="K7" i="18"/>
  <c r="O7" i="18" s="1"/>
  <c r="C21" i="18"/>
  <c r="K21" i="18" s="1"/>
  <c r="O21" i="18" s="1"/>
  <c r="K19" i="18"/>
  <c r="O19" i="18" s="1"/>
  <c r="C18" i="17"/>
  <c r="K18" i="17" s="1"/>
  <c r="O18" i="17" s="1"/>
  <c r="K16" i="17"/>
  <c r="O16" i="17" s="1"/>
  <c r="C27" i="18"/>
  <c r="K27" i="18" s="1"/>
  <c r="O27" i="18" s="1"/>
  <c r="C25" i="18"/>
  <c r="K25" i="18" s="1"/>
  <c r="O25" i="18" s="1"/>
  <c r="K26" i="18"/>
  <c r="O26" i="18" s="1"/>
  <c r="C35" i="18"/>
  <c r="K35" i="18" s="1"/>
  <c r="O35" i="18" s="1"/>
  <c r="C33" i="18"/>
  <c r="K33" i="18" s="1"/>
  <c r="O33" i="18" s="1"/>
  <c r="K34" i="18"/>
  <c r="O34" i="18" s="1"/>
  <c r="C32" i="17"/>
  <c r="K32" i="17" s="1"/>
  <c r="O32" i="17" s="1"/>
  <c r="C30" i="17"/>
  <c r="K30" i="17" s="1"/>
  <c r="O30" i="17" s="1"/>
  <c r="K31" i="17"/>
  <c r="O31" i="17" s="1"/>
  <c r="C29" i="16"/>
  <c r="K29" i="16" s="1"/>
  <c r="O29" i="16" s="1"/>
  <c r="K28" i="16"/>
  <c r="O28" i="16" s="1"/>
  <c r="C18" i="18"/>
  <c r="K18" i="18" s="1"/>
  <c r="O18" i="18" s="1"/>
  <c r="K16" i="18"/>
  <c r="O16" i="18" s="1"/>
  <c r="C37" i="16"/>
  <c r="K37" i="16" s="1"/>
  <c r="O37" i="16" s="1"/>
  <c r="K36" i="16"/>
  <c r="O36" i="16" s="1"/>
  <c r="C41" i="16"/>
  <c r="K41" i="16" s="1"/>
  <c r="O41" i="16" s="1"/>
  <c r="K40" i="16"/>
  <c r="O40" i="16" s="1"/>
  <c r="K11" i="16"/>
  <c r="O11" i="16" s="1"/>
  <c r="C12" i="16"/>
  <c r="K12" i="16" s="1"/>
  <c r="O12" i="16" s="1"/>
  <c r="C9" i="16"/>
  <c r="K9" i="16" s="1"/>
  <c r="O9" i="16" s="1"/>
  <c r="C32" i="18"/>
  <c r="K32" i="18" s="1"/>
  <c r="O32" i="18" s="1"/>
  <c r="C30" i="18"/>
  <c r="K30" i="18" s="1"/>
  <c r="O30" i="18" s="1"/>
  <c r="K31" i="18"/>
  <c r="O31" i="18" s="1"/>
  <c r="C8" i="16"/>
  <c r="K8" i="16" s="1"/>
  <c r="O8" i="16" s="1"/>
  <c r="C6" i="16"/>
  <c r="K7" i="16"/>
  <c r="O7" i="16" s="1"/>
  <c r="C47" i="16"/>
  <c r="C21" i="16"/>
  <c r="K21" i="16" s="1"/>
  <c r="O21" i="16" s="1"/>
  <c r="K19" i="16"/>
  <c r="O19" i="16" s="1"/>
  <c r="C29" i="17"/>
  <c r="K29" i="17" s="1"/>
  <c r="O29" i="17" s="1"/>
  <c r="K28" i="17"/>
  <c r="O28" i="17" s="1"/>
  <c r="C25" i="16"/>
  <c r="K25" i="16" s="1"/>
  <c r="O25" i="16" s="1"/>
  <c r="K26" i="16"/>
  <c r="O26" i="16" s="1"/>
  <c r="C27" i="16"/>
  <c r="K27" i="16" s="1"/>
  <c r="O27" i="16" s="1"/>
  <c r="C37" i="17"/>
  <c r="K37" i="17" s="1"/>
  <c r="O37" i="17" s="1"/>
  <c r="K36" i="17"/>
  <c r="O36" i="17" s="1"/>
  <c r="B15" i="9"/>
  <c r="K6" i="16" l="1"/>
  <c r="J47" i="16"/>
  <c r="H47" i="16"/>
  <c r="G47" i="16"/>
  <c r="K48" i="16" s="1"/>
  <c r="I47" i="16"/>
  <c r="K6" i="17"/>
  <c r="M47" i="17"/>
  <c r="G47" i="17"/>
  <c r="I47" i="17"/>
  <c r="H47" i="17"/>
  <c r="N47" i="17"/>
  <c r="J47" i="17"/>
  <c r="L47" i="17"/>
  <c r="H47" i="18"/>
  <c r="K6" i="18"/>
  <c r="J47" i="18"/>
  <c r="N47" i="18"/>
  <c r="G47" i="18"/>
  <c r="L47" i="18"/>
  <c r="I47" i="18"/>
  <c r="M47" i="18"/>
  <c r="K48" i="17" l="1"/>
  <c r="K58" i="16"/>
  <c r="O48" i="16"/>
  <c r="O58" i="16" s="1"/>
  <c r="I62" i="16" s="1"/>
  <c r="O6" i="18"/>
  <c r="O47" i="18" s="1"/>
  <c r="K47" i="18"/>
  <c r="K48" i="18"/>
  <c r="O6" i="17"/>
  <c r="O47" i="17" s="1"/>
  <c r="K47" i="17"/>
  <c r="O6" i="16"/>
  <c r="O47" i="16" s="1"/>
  <c r="K47" i="16"/>
  <c r="O48" i="18" l="1"/>
  <c r="O58" i="18" s="1"/>
  <c r="K58" i="18"/>
  <c r="K59" i="17"/>
  <c r="O48" i="17"/>
  <c r="O59" i="17" s="1"/>
  <c r="I63" i="17" s="1"/>
</calcChain>
</file>

<file path=xl/sharedStrings.xml><?xml version="1.0" encoding="utf-8"?>
<sst xmlns="http://schemas.openxmlformats.org/spreadsheetml/2006/main" count="924" uniqueCount="216">
  <si>
    <t>ΓΕΝΙΚΑ ΣΥΝΟΛΑ Ε1</t>
  </si>
  <si>
    <t>Εξώστες</t>
  </si>
  <si>
    <t>Περσίδες</t>
  </si>
  <si>
    <t>Υαλοπίνακες εξωτερικοί</t>
  </si>
  <si>
    <t>Πάρκινγκ</t>
  </si>
  <si>
    <t>Αύλειος Χώρος</t>
  </si>
  <si>
    <t>Ημιυπαίθριοι χώροι</t>
  </si>
  <si>
    <t>Αποθήκες</t>
  </si>
  <si>
    <t>Ανελκυστήρες</t>
  </si>
  <si>
    <t>Κυλικείο (κουζίνα)</t>
  </si>
  <si>
    <t>Κυλικείο (τραπεζαρία)</t>
  </si>
  <si>
    <t>Βιβλιοθήκη</t>
  </si>
  <si>
    <t>Αίθουσες Σεμιναρίων</t>
  </si>
  <si>
    <t>Αμφιθέατρο</t>
  </si>
  <si>
    <t>Μονάδα PET camera</t>
  </si>
  <si>
    <t>Διαδρομος επικοινωνίας ΜΖΠ</t>
  </si>
  <si>
    <t>Πτέρυγα Χειρουργείων</t>
  </si>
  <si>
    <t>Εργαστήρια</t>
  </si>
  <si>
    <t>Τουαλέτες</t>
  </si>
  <si>
    <t>Γραφεία εκτός εργαστηρίων</t>
  </si>
  <si>
    <t>Κοινόχρηστοι χώροι (διάδρομοι φουαγιέ)</t>
  </si>
  <si>
    <t>Κλιμακοστάσια</t>
  </si>
  <si>
    <t>Μ3</t>
  </si>
  <si>
    <t>2ος</t>
  </si>
  <si>
    <t>Μ2</t>
  </si>
  <si>
    <t>1ος</t>
  </si>
  <si>
    <t>Μ1</t>
  </si>
  <si>
    <t>Ισόγειο</t>
  </si>
  <si>
    <t>Μ0</t>
  </si>
  <si>
    <t>Υπόγειο</t>
  </si>
  <si>
    <t>ΚΑΘΑΡΕΣ ΕΠΙΦΑΝΕΙΕΣ (τ.μ.)</t>
  </si>
  <si>
    <t>ΚΑΤΗΓΟΡΙΕΣ ΧΩΡΩΝ</t>
  </si>
  <si>
    <t>ΑΝΑΛΥΣΗ ΕΠΙΦΑΝΕΙΩΝ</t>
  </si>
  <si>
    <t>ΓΕΝΙΚΑ ΣΥΝΟΛΑ Ε2</t>
  </si>
  <si>
    <t>ΓΕΝΙΚΑ ΣΥΝΟΛΑ Ε3</t>
  </si>
  <si>
    <t>ΓΕΝΙΚΑ ΣΥΝΟΛΑ Ε4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</si>
  <si>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</si>
  <si>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</si>
  <si>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</si>
  <si>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είκοσι δύο φορές το μήνα</t>
  </si>
  <si>
    <t>πέντε φορές το μήνα</t>
  </si>
  <si>
    <t>μία φορά το μήνα</t>
  </si>
  <si>
    <t>κάθε έξι μήνες</t>
  </si>
  <si>
    <t>κάθε δώδεκα μήνες</t>
  </si>
  <si>
    <t>Α/Α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</si>
  <si>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</si>
  <si>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</si>
  <si>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</si>
  <si>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</si>
  <si>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</si>
  <si>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</si>
  <si>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</si>
  <si>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</si>
  <si>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</si>
  <si>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</si>
  <si>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</si>
  <si>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β1)</t>
  </si>
  <si>
    <t>β2)</t>
  </si>
  <si>
    <t>β3)</t>
  </si>
  <si>
    <t>γ</t>
  </si>
  <si>
    <t>γ1)</t>
  </si>
  <si>
    <t>γ2)</t>
  </si>
  <si>
    <t>γ3)</t>
  </si>
  <si>
    <t>δ</t>
  </si>
  <si>
    <t>δ1)</t>
  </si>
  <si>
    <t>δ2)</t>
  </si>
  <si>
    <t>ε</t>
  </si>
  <si>
    <t>ε1)</t>
  </si>
  <si>
    <t>ε2)</t>
  </si>
  <si>
    <t>ε3)</t>
  </si>
  <si>
    <t>στ</t>
  </si>
  <si>
    <t>στ1)</t>
  </si>
  <si>
    <t>στ2)</t>
  </si>
  <si>
    <t>ζ</t>
  </si>
  <si>
    <t>ζ1)</t>
  </si>
  <si>
    <t>η</t>
  </si>
  <si>
    <t>η1)</t>
  </si>
  <si>
    <t>θ</t>
  </si>
  <si>
    <t>θ1)</t>
  </si>
  <si>
    <t>θ2)</t>
  </si>
  <si>
    <t>ι</t>
  </si>
  <si>
    <t>ι1)</t>
  </si>
  <si>
    <t>ι2)</t>
  </si>
  <si>
    <t>ια</t>
  </si>
  <si>
    <t>ια1)</t>
  </si>
  <si>
    <t>ια2)</t>
  </si>
  <si>
    <t>ια3)</t>
  </si>
  <si>
    <t>ιβ</t>
  </si>
  <si>
    <t>ιβ1)</t>
  </si>
  <si>
    <t>ιβ2)</t>
  </si>
  <si>
    <t>ιγ</t>
  </si>
  <si>
    <t>ιγ1)</t>
  </si>
  <si>
    <t>ιγ΄</t>
  </si>
  <si>
    <t>ιδ</t>
  </si>
  <si>
    <t>ιε</t>
  </si>
  <si>
    <t>ιε1)</t>
  </si>
  <si>
    <t>ιστ</t>
  </si>
  <si>
    <t>ιστ1)</t>
  </si>
  <si>
    <t>ιζ</t>
  </si>
  <si>
    <t>ιζ1)</t>
  </si>
  <si>
    <t>ιη</t>
  </si>
  <si>
    <t>ιθ</t>
  </si>
  <si>
    <t>κ</t>
  </si>
  <si>
    <t>κα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</si>
  <si>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</si>
  <si>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</si>
  <si>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</si>
  <si>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 xml:space="preserve"> Εργάτες διαθέσιμοι σε συγκεκριμένους χώρους ή καθήκοντα</t>
  </si>
  <si>
    <t>ΕΤΗΣΙΑ ΔΑΠΑΝΗ ΕΡΓΑΤΗ / ΤΡΙΑΣ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</si>
  <si>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</si>
  <si>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8 ΩΡΕΣ</t>
  </si>
  <si>
    <t>ιβ΄</t>
  </si>
  <si>
    <t>η2)</t>
  </si>
  <si>
    <t>η3)</t>
  </si>
  <si>
    <t>ι3)</t>
  </si>
  <si>
    <t>ιβ' 1)</t>
  </si>
  <si>
    <t>1.1.</t>
  </si>
  <si>
    <t>Εμπειρία παροχής υπηρεσιών καθαριότητας σε μεγάλες κτιριακές μονάδες του ευρύτερου δημοσίου και ιδιωτικού τομέα (εκπαιδευτικά, ερευνητικά και νοσηλευτικά ιδρύματα κλπ).</t>
  </si>
  <si>
    <t>1.2.</t>
  </si>
  <si>
    <t>Συμφωνία της προσφοράς με την τεχνική περιγραφή και τους όρους της διακήρυξης</t>
  </si>
  <si>
    <t>1.3.</t>
  </si>
  <si>
    <t xml:space="preserve">Αρτιότητα του επιχειρησιακού σχεδίου υλοποίησης των απαιτούμενων εργασιών καθαρισμού </t>
  </si>
  <si>
    <t>1.4.</t>
  </si>
  <si>
    <t>Ικανότητα συνεργασίας που αποδεικνύεται από τους φορείς που έχει συνεργαστεί</t>
  </si>
  <si>
    <t>2.1.</t>
  </si>
  <si>
    <t>Δυνατότητα επιπρόσθετων παρεχομένων υπηρεσιών</t>
  </si>
  <si>
    <t>2.2.</t>
  </si>
  <si>
    <t>2.3.</t>
  </si>
  <si>
    <t>Δυνατότητα άμεσης επικοινωνίας με το κέντρο επιχειρήσεων, συνεργασίας και επέμβασης του διαγωνιζόμενου στις εγκαταστάσεις παροχής της υπηρεσίας σε περιπτώσεις έκτακτης ανάγκης</t>
  </si>
  <si>
    <t>icecube</t>
  </si>
  <si>
    <t>πασγουερντ</t>
  </si>
  <si>
    <t>σαράντα τέσσερις φορές το μήνα</t>
  </si>
  <si>
    <t>Σύμβαση 2013</t>
  </si>
  <si>
    <t>Σύμβαση 2014</t>
  </si>
  <si>
    <t>Γραμμή</t>
  </si>
  <si>
    <t>κάθε τέσσερις μήνες</t>
  </si>
  <si>
    <t>Η/Μ εγκαταστάσεις</t>
  </si>
  <si>
    <t>Συνολικά</t>
  </si>
  <si>
    <t>Ε4</t>
  </si>
  <si>
    <t>Οικόπεδο</t>
  </si>
  <si>
    <t xml:space="preserve"> Ε123</t>
  </si>
  <si>
    <t>Αύλειος</t>
  </si>
  <si>
    <t>Η/Μ Εγκαταστάσεις</t>
  </si>
  <si>
    <t>ΑΠΟΘΗΚΕΣ</t>
  </si>
  <si>
    <t>Δώμα</t>
  </si>
  <si>
    <t>3ος</t>
  </si>
  <si>
    <t>4ος</t>
  </si>
  <si>
    <t>ιδ1)</t>
  </si>
  <si>
    <t>ιδ2)</t>
  </si>
  <si>
    <t>ιθ1)</t>
  </si>
  <si>
    <t>Υπαίθριος χώρος στάθμευσης αυτοκινήτων</t>
  </si>
  <si>
    <t>Υπαίθριος χώρος στάθμευσης</t>
  </si>
  <si>
    <t>Διαγωνισμός 2016</t>
  </si>
  <si>
    <t>Ο μέσος συνολικός αριθμός ανά έτος των εργαζομένων του υποψηφίου (τελευταίων 3 ετών)</t>
  </si>
  <si>
    <t>Συνολικός προϋπολογισμός με δικαίωμα παράτασης</t>
  </si>
  <si>
    <t>Προϋπολογισμός έτους</t>
  </si>
  <si>
    <t>Μέση μηνιαία δαπάνη</t>
  </si>
  <si>
    <t>Μήνες / έτος</t>
  </si>
  <si>
    <t>Δαπάνη παράτασης</t>
  </si>
  <si>
    <t>Σύνολο</t>
  </si>
  <si>
    <t>Αναλογία παράταση επί έτους</t>
  </si>
  <si>
    <t>Περίπτωση</t>
  </si>
  <si>
    <t>Μήνες παράτασης ή ανανέωσης της σύμβασης</t>
  </si>
  <si>
    <t>Επιπλέον επιφάνειες που καθαρίζονται από τους πρωινούς</t>
  </si>
  <si>
    <t>m2</t>
  </si>
  <si>
    <t>Περιβάλλων χώρος</t>
  </si>
  <si>
    <t>Σύμβαση 2016</t>
  </si>
  <si>
    <t>Κατ' έθιμον</t>
  </si>
  <si>
    <t>Προαιρετικές</t>
  </si>
  <si>
    <t>Υποχρεωτικές</t>
  </si>
  <si>
    <t>ΑΡΓΙΕΣ</t>
  </si>
  <si>
    <t>Ε</t>
  </si>
  <si>
    <t>1 ΙΑΝΟΥΑΡΙΟΥ</t>
  </si>
  <si>
    <t>6 ΙΑΝΟΥΑΡΙΟΥ</t>
  </si>
  <si>
    <t>ΚΑΘΑΡΗ ΔΕΥΤΕΡΑ</t>
  </si>
  <si>
    <t>Υ</t>
  </si>
  <si>
    <t>25 ΜΑΡΤΙΟΥ</t>
  </si>
  <si>
    <t>Μ ΠΑΡΑΣΚΕΥΗ</t>
  </si>
  <si>
    <t>ΔΕΥΤΕΡΑ ΠΑΣΧΑ</t>
  </si>
  <si>
    <t>Π</t>
  </si>
  <si>
    <t>1 ΜΑΪΟΥ</t>
  </si>
  <si>
    <t>ΑΓΙΟΥ ΠΝΕΥΜΑΤΟΣ</t>
  </si>
  <si>
    <t>15 ΑΥΓΟΥΣΤΟΥ</t>
  </si>
  <si>
    <t>28 ΟΚΤΩΒΡΙΟΥ</t>
  </si>
  <si>
    <t>25 ΔΕΚΕΜΒΡΙΟΥ</t>
  </si>
  <si>
    <t>26 ΔΕΚΕΜΒΡΙΟΥ</t>
  </si>
  <si>
    <t>SUM=</t>
  </si>
  <si>
    <t>ΔΑΠΑΝΗ ΕΡΓΑΤΗ/ΤΡΙΑΣ (ΟΠ)</t>
  </si>
  <si>
    <t>ΔΑΠΑΝΗ ΕΡΓΑΤΗ/ΤΡΙΑΣ (ΠΧ)</t>
  </si>
  <si>
    <t>ΔΑΠΑΝΗ ΥΠΗΡΕΣΙΩΝ ΕΡΓΑΤΩΝ (ΤΤΥ)</t>
  </si>
  <si>
    <t>ΔΑΠΑΝΗ ΥΠΗΡΕΣΙΩΝ ΕΡΓΑΤΗ/ΤΡΙΑΣ (ΙΙΒΕΑΑ)</t>
  </si>
  <si>
    <t>Υπόγειο πάρκινγκ</t>
  </si>
  <si>
    <t>β4)</t>
  </si>
  <si>
    <t>Περιοδικός 1</t>
  </si>
  <si>
    <t>Περιοδικός 2</t>
  </si>
  <si>
    <t>δ3)</t>
  </si>
  <si>
    <t>Κοινόχρηστοι Χώροι (διάδρομοι φουαγιέ σύνολο 2.918m2)</t>
  </si>
  <si>
    <t>Εργαστήρια (σύνολο 2.941m2)</t>
  </si>
  <si>
    <t>Πτέρυγα Χειρουργείων (σύνολο 1.100m2)</t>
  </si>
  <si>
    <t>Τουαλέτες (σύνολο 354m2)</t>
  </si>
  <si>
    <t>Έκπτωση εργασιών</t>
  </si>
  <si>
    <t>Έκπτωση εργατών</t>
  </si>
  <si>
    <t>Εργάτης / Εργάτρια</t>
  </si>
  <si>
    <t>Τιμή</t>
  </si>
  <si>
    <t>Συμμετοχή εργοδότη απλά</t>
  </si>
  <si>
    <t>Συμμετοχή εργοδότη βαρέα</t>
  </si>
  <si>
    <t>ΠΡΟΓΡΑΜΜΑΤΙΣΜΟΣ ΚΑΘΑΡΙΣΜΟΥ ΧΩΡΩΝ ΙΙΒΕΑΑ 2020 - 2021</t>
  </si>
  <si>
    <t>ΜΗΝΙΑΙΑ ΔΑΠΑΝΗ ΕΡΓΑΤΗ / ΤΡΙΑΣ</t>
  </si>
  <si>
    <t>ΓΕΝΙΚΟ ΣΥΝΟΛΟ ΜΗΝΙΑΙΑΣ ΔΑΠΑΝΗΣ</t>
  </si>
  <si>
    <t xml:space="preserve"> ΜΗΝΙΑΙΑ ΔΑΠΑΝΗ ΕΡΓΑΤΗ / ΤΡΙΑΣ</t>
  </si>
  <si>
    <t>ΓΕΝΙΚΟ ΣΥΝΟΛΟ  ΜΗΝΙΑΙΑΣ ΔΑΠΑΝΗΣ</t>
  </si>
  <si>
    <t xml:space="preserve"> Εργάτες / καθαριστές διαθέσιμοι σε συγκεκριμένους χώρους ή καθήκοντα</t>
  </si>
  <si>
    <t>ΔΑΠΑΝΗ ΥΠΗΡΕΣΙΩΝ ΚΑΘΑΡΙΣΤΗ/ΡΙΑΣ (ΙΙΒΕΑΑ)</t>
  </si>
  <si>
    <t>ΔΑΠΑΝΗ ΚΑΘΑΡΙΣΤΗ/ΡΙΑΣ (ΠΧ)</t>
  </si>
  <si>
    <t>ΔΑΠΑΝΗ ΚΑΘΑΡΙΣΤΗ/ΡΙΑΣ (ΟΠ)</t>
  </si>
  <si>
    <t>ΠΡΟΓΡΑΜΜΑΤΙΣΜΟΣ ΚΑΘΑΡΙΣΜΟΥ ΧΩΡΩΝ ΙΙΒΕΑΑ 2023 - 2024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</si>
</sst>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41" x14ac:knownFonts="1">
    <font>
      <sz val="10"/>
      <name val="Arial"/>
      <charset val="161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9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20"/>
      <name val="Calibri"/>
      <family val="2"/>
      <charset val="161"/>
    </font>
    <font>
      <b/>
      <sz val="11"/>
      <color indexed="52"/>
      <name val="Calibri"/>
      <family val="2"/>
      <charset val="161"/>
    </font>
    <font>
      <b/>
      <sz val="11"/>
      <color indexed="9"/>
      <name val="Calibri"/>
      <family val="2"/>
      <charset val="161"/>
    </font>
    <font>
      <i/>
      <sz val="11"/>
      <color indexed="23"/>
      <name val="Calibri"/>
      <family val="2"/>
      <charset val="161"/>
    </font>
    <font>
      <sz val="11"/>
      <color indexed="17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62"/>
      <name val="Calibri"/>
      <family val="2"/>
      <charset val="161"/>
    </font>
    <font>
      <sz val="11"/>
      <color indexed="52"/>
      <name val="Calibri"/>
      <family val="2"/>
      <charset val="161"/>
    </font>
    <font>
      <sz val="11"/>
      <color indexed="60"/>
      <name val="Calibri"/>
      <family val="2"/>
      <charset val="161"/>
    </font>
    <font>
      <b/>
      <sz val="11"/>
      <color indexed="63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8"/>
      <name val="Calibri"/>
      <family val="2"/>
      <charset val="161"/>
    </font>
    <font>
      <sz val="11"/>
      <color indexed="10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sz val="8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b/>
      <sz val="12"/>
      <name val="Arial"/>
      <family val="2"/>
      <charset val="161"/>
    </font>
    <font>
      <sz val="8"/>
      <name val="Tms Rmn"/>
      <charset val="161"/>
    </font>
    <font>
      <sz val="10"/>
      <color theme="1"/>
      <name val="Arial"/>
      <family val="2"/>
      <charset val="161"/>
    </font>
    <font>
      <sz val="10"/>
      <name val="Arial"/>
      <family val="2"/>
    </font>
    <font>
      <b/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7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/>
      <right/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3"/>
      </left>
      <right/>
      <top style="double">
        <color indexed="23"/>
      </top>
      <bottom/>
      <diagonal/>
    </border>
    <border>
      <left style="medium">
        <color indexed="63"/>
      </left>
      <right/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63"/>
      </left>
      <right/>
      <top/>
      <bottom/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/>
    <xf numFmtId="37" fontId="37" fillId="0" borderId="0"/>
    <xf numFmtId="0" fontId="38" fillId="0" borderId="0"/>
    <xf numFmtId="0" fontId="39" fillId="0" borderId="0"/>
  </cellStyleXfs>
  <cellXfs count="381">
    <xf numFmtId="0" fontId="0" fillId="0" borderId="0" xfId="0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5" xfId="0" applyFont="1" applyBorder="1"/>
    <xf numFmtId="0" fontId="3" fillId="0" borderId="14" xfId="0" applyFont="1" applyBorder="1" applyAlignment="1">
      <alignment horizontal="center"/>
    </xf>
    <xf numFmtId="0" fontId="4" fillId="0" borderId="16" xfId="0" applyFont="1" applyBorder="1" applyAlignment="1">
      <alignment wrapText="1"/>
    </xf>
    <xf numFmtId="0" fontId="0" fillId="0" borderId="17" xfId="0" applyBorder="1"/>
    <xf numFmtId="0" fontId="3" fillId="0" borderId="0" xfId="0" applyFont="1"/>
    <xf numFmtId="0" fontId="3" fillId="0" borderId="18" xfId="0" applyFont="1" applyBorder="1" applyAlignment="1">
      <alignment horizontal="center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3" fillId="0" borderId="23" xfId="0" applyFont="1" applyBorder="1" applyAlignment="1">
      <alignment horizontal="center" wrapText="1"/>
    </xf>
    <xf numFmtId="0" fontId="3" fillId="0" borderId="24" xfId="0" applyFont="1" applyFill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3" fontId="3" fillId="0" borderId="27" xfId="0" applyNumberFormat="1" applyFont="1" applyBorder="1" applyAlignment="1">
      <alignment horizontal="center"/>
    </xf>
    <xf numFmtId="13" fontId="3" fillId="0" borderId="28" xfId="0" applyNumberFormat="1" applyFont="1" applyBorder="1" applyAlignment="1">
      <alignment horizontal="center"/>
    </xf>
    <xf numFmtId="13" fontId="3" fillId="0" borderId="29" xfId="0" applyNumberFormat="1" applyFont="1" applyBorder="1" applyAlignment="1">
      <alignment horizontal="center"/>
    </xf>
    <xf numFmtId="0" fontId="23" fillId="0" borderId="30" xfId="0" applyFont="1" applyBorder="1" applyAlignment="1">
      <alignment horizontal="center" wrapText="1"/>
    </xf>
    <xf numFmtId="0" fontId="0" fillId="24" borderId="31" xfId="0" applyFill="1" applyBorder="1" applyAlignment="1">
      <alignment wrapText="1"/>
    </xf>
    <xf numFmtId="0" fontId="0" fillId="25" borderId="31" xfId="0" applyFill="1" applyBorder="1" applyAlignment="1">
      <alignment wrapText="1"/>
    </xf>
    <xf numFmtId="0" fontId="0" fillId="26" borderId="32" xfId="0" applyFill="1" applyBorder="1" applyAlignment="1">
      <alignment wrapText="1"/>
    </xf>
    <xf numFmtId="0" fontId="0" fillId="27" borderId="33" xfId="0" applyFill="1" applyBorder="1" applyAlignment="1">
      <alignment wrapText="1"/>
    </xf>
    <xf numFmtId="0" fontId="0" fillId="28" borderId="34" xfId="0" applyFill="1" applyBorder="1" applyAlignment="1">
      <alignment wrapText="1"/>
    </xf>
    <xf numFmtId="0" fontId="24" fillId="0" borderId="35" xfId="0" applyFont="1" applyBorder="1"/>
    <xf numFmtId="0" fontId="25" fillId="0" borderId="24" xfId="0" applyFont="1" applyBorder="1" applyAlignment="1">
      <alignment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28" fillId="0" borderId="36" xfId="0" applyNumberFormat="1" applyFont="1" applyBorder="1" applyAlignment="1">
      <alignment vertical="center"/>
    </xf>
    <xf numFmtId="0" fontId="25" fillId="0" borderId="37" xfId="0" applyFont="1" applyBorder="1" applyAlignment="1">
      <alignment horizontal="right" vertical="center"/>
    </xf>
    <xf numFmtId="0" fontId="25" fillId="0" borderId="38" xfId="0" applyFont="1" applyBorder="1" applyAlignment="1">
      <alignment vertical="center"/>
    </xf>
    <xf numFmtId="0" fontId="29" fillId="0" borderId="39" xfId="0" applyFont="1" applyBorder="1" applyAlignment="1">
      <alignment vertical="center"/>
    </xf>
    <xf numFmtId="0" fontId="2" fillId="24" borderId="40" xfId="0" applyNumberFormat="1" applyFont="1" applyFill="1" applyBorder="1" applyAlignment="1">
      <alignment vertical="center"/>
    </xf>
    <xf numFmtId="0" fontId="2" fillId="0" borderId="41" xfId="0" applyNumberFormat="1" applyFont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164" fontId="2" fillId="24" borderId="43" xfId="0" applyNumberFormat="1" applyFont="1" applyFill="1" applyBorder="1" applyAlignment="1">
      <alignment vertical="center"/>
    </xf>
    <xf numFmtId="0" fontId="2" fillId="0" borderId="44" xfId="0" applyNumberFormat="1" applyFont="1" applyBorder="1" applyAlignment="1">
      <alignment vertical="center"/>
    </xf>
    <xf numFmtId="164" fontId="2" fillId="24" borderId="4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3" fillId="0" borderId="28" xfId="0" applyNumberFormat="1" applyFont="1" applyBorder="1" applyAlignment="1">
      <alignment vertical="center"/>
    </xf>
    <xf numFmtId="0" fontId="25" fillId="0" borderId="47" xfId="0" applyFont="1" applyBorder="1" applyAlignment="1">
      <alignment horizontal="right" vertical="center"/>
    </xf>
    <xf numFmtId="0" fontId="25" fillId="0" borderId="48" xfId="0" applyFont="1" applyBorder="1" applyAlignment="1">
      <alignment vertical="center"/>
    </xf>
    <xf numFmtId="0" fontId="29" fillId="0" borderId="49" xfId="0" applyFont="1" applyBorder="1" applyAlignment="1">
      <alignment vertical="center"/>
    </xf>
    <xf numFmtId="0" fontId="2" fillId="0" borderId="50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26" borderId="51" xfId="0" applyNumberFormat="1" applyFont="1" applyFill="1" applyBorder="1" applyAlignment="1">
      <alignment vertical="center"/>
    </xf>
    <xf numFmtId="164" fontId="2" fillId="26" borderId="52" xfId="0" applyNumberFormat="1" applyFont="1" applyFill="1" applyBorder="1" applyAlignment="1">
      <alignment vertical="center"/>
    </xf>
    <xf numFmtId="0" fontId="2" fillId="0" borderId="53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51" xfId="0" applyNumberFormat="1" applyFont="1" applyBorder="1" applyAlignment="1">
      <alignment vertical="center"/>
    </xf>
    <xf numFmtId="164" fontId="2" fillId="26" borderId="54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25" fillId="0" borderId="57" xfId="0" applyFont="1" applyBorder="1" applyAlignment="1">
      <alignment horizontal="right" vertical="center"/>
    </xf>
    <xf numFmtId="0" fontId="25" fillId="0" borderId="58" xfId="0" applyFont="1" applyBorder="1" applyAlignment="1">
      <alignment vertical="center"/>
    </xf>
    <xf numFmtId="0" fontId="29" fillId="0" borderId="59" xfId="0" applyFont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62" xfId="0" applyNumberFormat="1" applyFont="1" applyBorder="1" applyAlignment="1">
      <alignment vertical="center"/>
    </xf>
    <xf numFmtId="164" fontId="2" fillId="0" borderId="63" xfId="0" applyNumberFormat="1" applyFont="1" applyBorder="1" applyAlignment="1">
      <alignment vertical="center"/>
    </xf>
    <xf numFmtId="0" fontId="2" fillId="0" borderId="64" xfId="0" applyNumberFormat="1" applyFont="1" applyBorder="1" applyAlignment="1">
      <alignment vertical="center"/>
    </xf>
    <xf numFmtId="3" fontId="28" fillId="0" borderId="28" xfId="0" applyNumberFormat="1" applyFont="1" applyBorder="1" applyAlignment="1">
      <alignment vertical="center"/>
    </xf>
    <xf numFmtId="0" fontId="25" fillId="0" borderId="65" xfId="0" applyFont="1" applyBorder="1" applyAlignment="1">
      <alignment horizontal="right" vertical="center"/>
    </xf>
    <xf numFmtId="0" fontId="25" fillId="0" borderId="66" xfId="0" applyFont="1" applyBorder="1" applyAlignment="1">
      <alignment vertical="center"/>
    </xf>
    <xf numFmtId="0" fontId="29" fillId="0" borderId="67" xfId="0" applyFont="1" applyBorder="1" applyAlignment="1">
      <alignment vertical="center"/>
    </xf>
    <xf numFmtId="0" fontId="2" fillId="24" borderId="68" xfId="0" applyNumberFormat="1" applyFont="1" applyFill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164" fontId="2" fillId="24" borderId="71" xfId="0" applyNumberFormat="1" applyFont="1" applyFill="1" applyBorder="1" applyAlignment="1">
      <alignment vertical="center"/>
    </xf>
    <xf numFmtId="0" fontId="2" fillId="0" borderId="72" xfId="0" applyNumberFormat="1" applyFont="1" applyBorder="1" applyAlignment="1">
      <alignment vertical="center"/>
    </xf>
    <xf numFmtId="164" fontId="2" fillId="24" borderId="73" xfId="0" applyNumberFormat="1" applyFont="1" applyFill="1" applyBorder="1" applyAlignment="1">
      <alignment vertical="center"/>
    </xf>
    <xf numFmtId="0" fontId="2" fillId="0" borderId="53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0" fontId="2" fillId="0" borderId="64" xfId="0" applyNumberFormat="1" applyFont="1" applyFill="1" applyBorder="1" applyAlignment="1">
      <alignment vertical="center"/>
    </xf>
    <xf numFmtId="0" fontId="25" fillId="0" borderId="74" xfId="0" applyFont="1" applyBorder="1" applyAlignment="1">
      <alignment horizontal="right" vertical="center"/>
    </xf>
    <xf numFmtId="0" fontId="25" fillId="0" borderId="75" xfId="0" applyFont="1" applyBorder="1" applyAlignment="1">
      <alignment vertical="center"/>
    </xf>
    <xf numFmtId="0" fontId="29" fillId="0" borderId="76" xfId="0" applyFont="1" applyBorder="1" applyAlignment="1">
      <alignment vertical="center"/>
    </xf>
    <xf numFmtId="0" fontId="2" fillId="0" borderId="77" xfId="0" applyNumberFormat="1" applyFont="1" applyBorder="1" applyAlignment="1">
      <alignment vertical="center"/>
    </xf>
    <xf numFmtId="0" fontId="2" fillId="25" borderId="78" xfId="0" applyNumberFormat="1" applyFont="1" applyFill="1" applyBorder="1" applyAlignment="1">
      <alignment vertical="center"/>
    </xf>
    <xf numFmtId="0" fontId="2" fillId="0" borderId="79" xfId="0" applyNumberFormat="1" applyFont="1" applyFill="1" applyBorder="1" applyAlignment="1">
      <alignment vertical="center"/>
    </xf>
    <xf numFmtId="164" fontId="2" fillId="25" borderId="80" xfId="0" applyNumberFormat="1" applyFont="1" applyFill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0" fontId="2" fillId="0" borderId="78" xfId="0" applyNumberFormat="1" applyFont="1" applyBorder="1" applyAlignment="1">
      <alignment vertical="center"/>
    </xf>
    <xf numFmtId="0" fontId="2" fillId="0" borderId="79" xfId="0" applyNumberFormat="1" applyFont="1" applyBorder="1" applyAlignment="1">
      <alignment vertical="center"/>
    </xf>
    <xf numFmtId="164" fontId="2" fillId="25" borderId="82" xfId="0" applyNumberFormat="1" applyFont="1" applyFill="1" applyBorder="1" applyAlignment="1">
      <alignment vertical="center"/>
    </xf>
    <xf numFmtId="3" fontId="28" fillId="0" borderId="56" xfId="0" applyNumberFormat="1" applyFont="1" applyBorder="1" applyAlignment="1">
      <alignment vertical="center"/>
    </xf>
    <xf numFmtId="164" fontId="2" fillId="0" borderId="63" xfId="0" applyNumberFormat="1" applyFont="1" applyFill="1" applyBorder="1" applyAlignment="1">
      <alignment vertical="center"/>
    </xf>
    <xf numFmtId="0" fontId="2" fillId="28" borderId="61" xfId="0" applyNumberFormat="1" applyFont="1" applyFill="1" applyBorder="1" applyAlignment="1">
      <alignment vertical="center"/>
    </xf>
    <xf numFmtId="0" fontId="2" fillId="0" borderId="62" xfId="0" applyNumberFormat="1" applyFont="1" applyFill="1" applyBorder="1" applyAlignment="1">
      <alignment vertical="center"/>
    </xf>
    <xf numFmtId="164" fontId="2" fillId="28" borderId="83" xfId="0" applyNumberFormat="1" applyFont="1" applyFill="1" applyBorder="1" applyAlignment="1">
      <alignment vertical="center"/>
    </xf>
    <xf numFmtId="0" fontId="27" fillId="0" borderId="84" xfId="0" applyFont="1" applyBorder="1" applyAlignment="1">
      <alignment horizontal="center" vertical="center"/>
    </xf>
    <xf numFmtId="3" fontId="3" fillId="0" borderId="56" xfId="0" applyNumberFormat="1" applyFont="1" applyBorder="1" applyAlignment="1">
      <alignment vertical="center"/>
    </xf>
    <xf numFmtId="0" fontId="25" fillId="0" borderId="85" xfId="0" applyFont="1" applyBorder="1" applyAlignment="1">
      <alignment horizontal="right" vertical="center"/>
    </xf>
    <xf numFmtId="0" fontId="25" fillId="0" borderId="86" xfId="0" applyFont="1" applyBorder="1" applyAlignment="1">
      <alignment vertical="center"/>
    </xf>
    <xf numFmtId="0" fontId="29" fillId="0" borderId="87" xfId="0" applyFont="1" applyBorder="1" applyAlignment="1">
      <alignment vertical="center"/>
    </xf>
    <xf numFmtId="0" fontId="2" fillId="0" borderId="88" xfId="0" applyNumberFormat="1" applyFont="1" applyBorder="1" applyAlignment="1">
      <alignment vertical="center"/>
    </xf>
    <xf numFmtId="0" fontId="2" fillId="0" borderId="89" xfId="0" applyNumberFormat="1" applyFont="1" applyBorder="1" applyAlignment="1">
      <alignment vertical="center"/>
    </xf>
    <xf numFmtId="0" fontId="2" fillId="0" borderId="90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0" fontId="26" fillId="0" borderId="91" xfId="0" applyFont="1" applyBorder="1" applyAlignment="1">
      <alignment horizontal="center" vertical="center" wrapText="1"/>
    </xf>
    <xf numFmtId="3" fontId="3" fillId="0" borderId="91" xfId="0" applyNumberFormat="1" applyFont="1" applyBorder="1" applyAlignment="1">
      <alignment vertical="center"/>
    </xf>
    <xf numFmtId="0" fontId="25" fillId="0" borderId="92" xfId="0" applyFont="1" applyBorder="1" applyAlignment="1">
      <alignment vertical="center"/>
    </xf>
    <xf numFmtId="0" fontId="29" fillId="0" borderId="93" xfId="0" applyFont="1" applyBorder="1" applyAlignment="1">
      <alignment vertical="center"/>
    </xf>
    <xf numFmtId="0" fontId="2" fillId="0" borderId="94" xfId="0" applyNumberFormat="1" applyFont="1" applyFill="1" applyBorder="1" applyAlignment="1">
      <alignment vertical="center"/>
    </xf>
    <xf numFmtId="0" fontId="2" fillId="25" borderId="91" xfId="0" applyNumberFormat="1" applyFont="1" applyFill="1" applyBorder="1" applyAlignment="1">
      <alignment vertical="center"/>
    </xf>
    <xf numFmtId="0" fontId="2" fillId="0" borderId="95" xfId="0" applyNumberFormat="1" applyFont="1" applyBorder="1" applyAlignment="1">
      <alignment vertical="center"/>
    </xf>
    <xf numFmtId="164" fontId="2" fillId="25" borderId="96" xfId="0" applyNumberFormat="1" applyFont="1" applyFill="1" applyBorder="1" applyAlignment="1">
      <alignment vertical="center"/>
    </xf>
    <xf numFmtId="0" fontId="2" fillId="0" borderId="97" xfId="0" applyNumberFormat="1" applyFont="1" applyBorder="1" applyAlignment="1">
      <alignment vertical="center"/>
    </xf>
    <xf numFmtId="0" fontId="2" fillId="0" borderId="91" xfId="0" applyNumberFormat="1" applyFont="1" applyBorder="1" applyAlignment="1">
      <alignment vertical="center"/>
    </xf>
    <xf numFmtId="164" fontId="2" fillId="25" borderId="98" xfId="0" applyNumberFormat="1" applyFont="1" applyFill="1" applyBorder="1" applyAlignment="1">
      <alignment vertical="center"/>
    </xf>
    <xf numFmtId="3" fontId="28" fillId="0" borderId="99" xfId="0" applyNumberFormat="1" applyFont="1" applyBorder="1" applyAlignment="1">
      <alignment vertical="center"/>
    </xf>
    <xf numFmtId="0" fontId="2" fillId="24" borderId="77" xfId="0" applyNumberFormat="1" applyFont="1" applyFill="1" applyBorder="1" applyAlignment="1">
      <alignment vertical="center"/>
    </xf>
    <xf numFmtId="164" fontId="2" fillId="24" borderId="80" xfId="0" applyNumberFormat="1" applyFont="1" applyFill="1" applyBorder="1" applyAlignment="1">
      <alignment vertical="center"/>
    </xf>
    <xf numFmtId="164" fontId="2" fillId="24" borderId="82" xfId="0" applyNumberFormat="1" applyFont="1" applyFill="1" applyBorder="1" applyAlignment="1">
      <alignment vertical="center"/>
    </xf>
    <xf numFmtId="0" fontId="25" fillId="0" borderId="100" xfId="0" applyFont="1" applyBorder="1" applyAlignment="1">
      <alignment horizontal="right" vertical="center"/>
    </xf>
    <xf numFmtId="0" fontId="25" fillId="0" borderId="0" xfId="0" applyFont="1" applyBorder="1" applyAlignment="1">
      <alignment vertical="center"/>
    </xf>
    <xf numFmtId="0" fontId="29" fillId="0" borderId="101" xfId="0" applyFont="1" applyBorder="1" applyAlignment="1">
      <alignment vertical="center"/>
    </xf>
    <xf numFmtId="0" fontId="2" fillId="0" borderId="102" xfId="0" applyNumberFormat="1" applyFont="1" applyFill="1" applyBorder="1" applyAlignment="1">
      <alignment vertical="center"/>
    </xf>
    <xf numFmtId="0" fontId="2" fillId="25" borderId="28" xfId="0" applyNumberFormat="1" applyFont="1" applyFill="1" applyBorder="1" applyAlignment="1">
      <alignment vertical="center"/>
    </xf>
    <xf numFmtId="0" fontId="2" fillId="0" borderId="29" xfId="0" applyNumberFormat="1" applyFont="1" applyFill="1" applyBorder="1" applyAlignment="1">
      <alignment vertical="center"/>
    </xf>
    <xf numFmtId="164" fontId="2" fillId="25" borderId="103" xfId="0" applyNumberFormat="1" applyFont="1" applyFill="1" applyBorder="1" applyAlignment="1">
      <alignment vertical="center"/>
    </xf>
    <xf numFmtId="0" fontId="2" fillId="0" borderId="27" xfId="0" applyNumberFormat="1" applyFont="1" applyBorder="1" applyAlignment="1">
      <alignment vertical="center"/>
    </xf>
    <xf numFmtId="0" fontId="2" fillId="0" borderId="28" xfId="0" applyNumberFormat="1" applyFont="1" applyBorder="1" applyAlignment="1">
      <alignment vertical="center"/>
    </xf>
    <xf numFmtId="0" fontId="2" fillId="0" borderId="29" xfId="0" applyNumberFormat="1" applyFont="1" applyBorder="1" applyAlignment="1">
      <alignment vertical="center"/>
    </xf>
    <xf numFmtId="164" fontId="2" fillId="25" borderId="104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0" fontId="2" fillId="0" borderId="68" xfId="0" applyNumberFormat="1" applyFont="1" applyBorder="1" applyAlignment="1">
      <alignment vertical="center"/>
    </xf>
    <xf numFmtId="0" fontId="2" fillId="26" borderId="70" xfId="0" applyNumberFormat="1" applyFont="1" applyFill="1" applyBorder="1" applyAlignment="1">
      <alignment vertical="center"/>
    </xf>
    <xf numFmtId="164" fontId="2" fillId="26" borderId="71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4" fontId="2" fillId="26" borderId="73" xfId="0" applyNumberFormat="1" applyFont="1" applyFill="1" applyBorder="1" applyAlignment="1">
      <alignment vertical="center"/>
    </xf>
    <xf numFmtId="0" fontId="2" fillId="0" borderId="70" xfId="0" applyNumberFormat="1" applyFont="1" applyFill="1" applyBorder="1" applyAlignment="1">
      <alignment vertical="center"/>
    </xf>
    <xf numFmtId="0" fontId="2" fillId="0" borderId="102" xfId="0" applyNumberFormat="1" applyFont="1" applyBorder="1" applyAlignment="1">
      <alignment vertical="center"/>
    </xf>
    <xf numFmtId="0" fontId="2" fillId="0" borderId="28" xfId="0" applyNumberFormat="1" applyFont="1" applyFill="1" applyBorder="1" applyAlignment="1">
      <alignment vertical="center"/>
    </xf>
    <xf numFmtId="0" fontId="2" fillId="25" borderId="69" xfId="0" applyNumberFormat="1" applyFont="1" applyFill="1" applyBorder="1" applyAlignment="1">
      <alignment vertical="center"/>
    </xf>
    <xf numFmtId="164" fontId="2" fillId="25" borderId="73" xfId="0" applyNumberFormat="1" applyFont="1" applyFill="1" applyBorder="1" applyAlignment="1">
      <alignment vertical="center"/>
    </xf>
    <xf numFmtId="0" fontId="2" fillId="26" borderId="62" xfId="0" applyNumberFormat="1" applyFont="1" applyFill="1" applyBorder="1" applyAlignment="1">
      <alignment vertical="center"/>
    </xf>
    <xf numFmtId="164" fontId="2" fillId="26" borderId="63" xfId="0" applyNumberFormat="1" applyFont="1" applyFill="1" applyBorder="1" applyAlignment="1">
      <alignment vertical="center"/>
    </xf>
    <xf numFmtId="164" fontId="2" fillId="26" borderId="83" xfId="0" applyNumberFormat="1" applyFont="1" applyFill="1" applyBorder="1" applyAlignment="1">
      <alignment vertical="center"/>
    </xf>
    <xf numFmtId="0" fontId="25" fillId="0" borderId="86" xfId="0" applyFont="1" applyBorder="1" applyAlignment="1">
      <alignment horizontal="right" vertical="center"/>
    </xf>
    <xf numFmtId="0" fontId="2" fillId="0" borderId="88" xfId="0" applyNumberFormat="1" applyFont="1" applyFill="1" applyBorder="1" applyAlignment="1">
      <alignment vertical="center"/>
    </xf>
    <xf numFmtId="0" fontId="2" fillId="0" borderId="89" xfId="0" applyNumberFormat="1" applyFont="1" applyFill="1" applyBorder="1" applyAlignment="1">
      <alignment vertical="center"/>
    </xf>
    <xf numFmtId="164" fontId="2" fillId="0" borderId="105" xfId="0" applyNumberFormat="1" applyFont="1" applyFill="1" applyBorder="1" applyAlignment="1">
      <alignment vertical="center"/>
    </xf>
    <xf numFmtId="0" fontId="2" fillId="24" borderId="88" xfId="0" applyNumberFormat="1" applyFont="1" applyFill="1" applyBorder="1" applyAlignment="1">
      <alignment vertical="center"/>
    </xf>
    <xf numFmtId="164" fontId="2" fillId="24" borderId="105" xfId="0" applyNumberFormat="1" applyFont="1" applyFill="1" applyBorder="1" applyAlignment="1">
      <alignment vertical="center"/>
    </xf>
    <xf numFmtId="164" fontId="2" fillId="24" borderId="106" xfId="0" applyNumberFormat="1" applyFont="1" applyFill="1" applyBorder="1" applyAlignment="1">
      <alignment vertical="center"/>
    </xf>
    <xf numFmtId="164" fontId="2" fillId="0" borderId="105" xfId="0" applyNumberFormat="1" applyFont="1" applyBorder="1" applyAlignment="1">
      <alignment vertical="center"/>
    </xf>
    <xf numFmtId="0" fontId="2" fillId="0" borderId="94" xfId="0" applyNumberFormat="1" applyFont="1" applyBorder="1" applyAlignment="1">
      <alignment vertical="center"/>
    </xf>
    <xf numFmtId="0" fontId="2" fillId="26" borderId="95" xfId="0" applyNumberFormat="1" applyFont="1" applyFill="1" applyBorder="1" applyAlignment="1">
      <alignment vertical="center"/>
    </xf>
    <xf numFmtId="164" fontId="2" fillId="26" borderId="96" xfId="0" applyNumberFormat="1" applyFont="1" applyFill="1" applyBorder="1" applyAlignment="1">
      <alignment vertical="center"/>
    </xf>
    <xf numFmtId="164" fontId="2" fillId="26" borderId="98" xfId="0" applyNumberFormat="1" applyFont="1" applyFill="1" applyBorder="1" applyAlignment="1">
      <alignment vertical="center"/>
    </xf>
    <xf numFmtId="0" fontId="2" fillId="28" borderId="56" xfId="0" applyNumberFormat="1" applyFont="1" applyFill="1" applyBorder="1" applyAlignment="1">
      <alignment vertical="center"/>
    </xf>
    <xf numFmtId="164" fontId="2" fillId="28" borderId="106" xfId="0" applyNumberFormat="1" applyFont="1" applyFill="1" applyBorder="1" applyAlignment="1">
      <alignment vertical="center"/>
    </xf>
    <xf numFmtId="0" fontId="2" fillId="26" borderId="29" xfId="0" applyNumberFormat="1" applyFont="1" applyFill="1" applyBorder="1" applyAlignment="1">
      <alignment vertical="center"/>
    </xf>
    <xf numFmtId="164" fontId="2" fillId="26" borderId="103" xfId="0" applyNumberFormat="1" applyFont="1" applyFill="1" applyBorder="1" applyAlignment="1">
      <alignment vertical="center"/>
    </xf>
    <xf numFmtId="164" fontId="2" fillId="26" borderId="104" xfId="0" applyNumberFormat="1" applyFont="1" applyFill="1" applyBorder="1" applyAlignment="1">
      <alignment vertical="center"/>
    </xf>
    <xf numFmtId="0" fontId="0" fillId="0" borderId="107" xfId="0" applyBorder="1" applyAlignment="1">
      <alignment vertical="center"/>
    </xf>
    <xf numFmtId="0" fontId="0" fillId="0" borderId="108" xfId="0" applyBorder="1" applyAlignment="1">
      <alignment vertical="center"/>
    </xf>
    <xf numFmtId="3" fontId="27" fillId="0" borderId="109" xfId="0" applyNumberFormat="1" applyFont="1" applyBorder="1" applyAlignment="1">
      <alignment vertical="center"/>
    </xf>
    <xf numFmtId="0" fontId="0" fillId="0" borderId="110" xfId="0" applyBorder="1" applyAlignment="1">
      <alignment vertical="center"/>
    </xf>
    <xf numFmtId="164" fontId="3" fillId="24" borderId="111" xfId="0" applyNumberFormat="1" applyFont="1" applyFill="1" applyBorder="1" applyAlignment="1">
      <alignment vertical="center"/>
    </xf>
    <xf numFmtId="164" fontId="3" fillId="25" borderId="112" xfId="0" applyNumberFormat="1" applyFont="1" applyFill="1" applyBorder="1" applyAlignment="1">
      <alignment vertical="center"/>
    </xf>
    <xf numFmtId="164" fontId="3" fillId="26" borderId="113" xfId="0" applyNumberFormat="1" applyFont="1" applyFill="1" applyBorder="1" applyAlignment="1">
      <alignment vertical="center"/>
    </xf>
    <xf numFmtId="164" fontId="3" fillId="0" borderId="114" xfId="0" applyNumberFormat="1" applyFont="1" applyBorder="1" applyAlignment="1">
      <alignment vertical="center"/>
    </xf>
    <xf numFmtId="164" fontId="0" fillId="27" borderId="115" xfId="0" applyNumberFormat="1" applyFill="1" applyBorder="1" applyAlignment="1">
      <alignment vertical="center"/>
    </xf>
    <xf numFmtId="164" fontId="0" fillId="28" borderId="112" xfId="0" applyNumberFormat="1" applyFill="1" applyBorder="1" applyAlignment="1">
      <alignment vertical="center"/>
    </xf>
    <xf numFmtId="164" fontId="3" fillId="0" borderId="116" xfId="0" applyNumberFormat="1" applyFont="1" applyBorder="1" applyAlignment="1">
      <alignment vertical="center"/>
    </xf>
    <xf numFmtId="0" fontId="26" fillId="0" borderId="108" xfId="0" applyFon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17" xfId="0" applyBorder="1" applyAlignment="1">
      <alignment vertical="center"/>
    </xf>
    <xf numFmtId="0" fontId="26" fillId="0" borderId="117" xfId="0" applyFont="1" applyBorder="1" applyAlignment="1">
      <alignment horizontal="right" vertical="center"/>
    </xf>
    <xf numFmtId="164" fontId="3" fillId="0" borderId="118" xfId="0" applyNumberFormat="1" applyFont="1" applyBorder="1" applyAlignment="1">
      <alignment vertical="center"/>
    </xf>
    <xf numFmtId="164" fontId="3" fillId="0" borderId="119" xfId="0" applyNumberFormat="1" applyFont="1" applyBorder="1" applyAlignment="1">
      <alignment vertical="center"/>
    </xf>
    <xf numFmtId="0" fontId="0" fillId="0" borderId="101" xfId="0" applyBorder="1" applyAlignment="1">
      <alignment vertical="center"/>
    </xf>
    <xf numFmtId="0" fontId="0" fillId="0" borderId="0" xfId="0" applyBorder="1" applyAlignment="1">
      <alignment vertical="center"/>
    </xf>
    <xf numFmtId="0" fontId="26" fillId="0" borderId="0" xfId="0" applyFont="1" applyBorder="1" applyAlignment="1">
      <alignment horizontal="right" vertical="center"/>
    </xf>
    <xf numFmtId="164" fontId="3" fillId="0" borderId="103" xfId="0" applyNumberFormat="1" applyFont="1" applyBorder="1" applyAlignment="1">
      <alignment vertical="center"/>
    </xf>
    <xf numFmtId="164" fontId="3" fillId="0" borderId="104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20" xfId="0" applyBorder="1" applyAlignment="1">
      <alignment vertical="center"/>
    </xf>
    <xf numFmtId="0" fontId="26" fillId="0" borderId="120" xfId="0" applyFont="1" applyBorder="1" applyAlignment="1">
      <alignment horizontal="right" vertical="center"/>
    </xf>
    <xf numFmtId="164" fontId="3" fillId="0" borderId="121" xfId="0" applyNumberFormat="1" applyFont="1" applyBorder="1" applyAlignment="1">
      <alignment vertical="center"/>
    </xf>
    <xf numFmtId="164" fontId="3" fillId="0" borderId="122" xfId="0" applyNumberFormat="1" applyFont="1" applyBorder="1" applyAlignment="1">
      <alignment vertical="center"/>
    </xf>
    <xf numFmtId="0" fontId="2" fillId="0" borderId="123" xfId="0" applyFont="1" applyBorder="1" applyAlignment="1">
      <alignment horizontal="center" vertical="center"/>
    </xf>
    <xf numFmtId="0" fontId="26" fillId="0" borderId="124" xfId="0" applyFont="1" applyBorder="1" applyAlignment="1">
      <alignment vertical="center"/>
    </xf>
    <xf numFmtId="0" fontId="0" fillId="0" borderId="124" xfId="0" applyBorder="1" applyAlignment="1">
      <alignment vertical="center"/>
    </xf>
    <xf numFmtId="0" fontId="0" fillId="0" borderId="125" xfId="0" applyBorder="1" applyAlignment="1">
      <alignment vertical="center"/>
    </xf>
    <xf numFmtId="164" fontId="3" fillId="0" borderId="126" xfId="0" applyNumberFormat="1" applyFont="1" applyFill="1" applyBorder="1" applyAlignment="1">
      <alignment vertical="center"/>
    </xf>
    <xf numFmtId="4" fontId="3" fillId="0" borderId="127" xfId="0" applyNumberFormat="1" applyFont="1" applyBorder="1" applyAlignment="1">
      <alignment vertical="center"/>
    </xf>
    <xf numFmtId="0" fontId="2" fillId="0" borderId="128" xfId="0" applyFont="1" applyBorder="1" applyAlignment="1">
      <alignment horizontal="center" vertical="center"/>
    </xf>
    <xf numFmtId="0" fontId="26" fillId="0" borderId="129" xfId="0" applyFont="1" applyBorder="1" applyAlignment="1">
      <alignment vertical="center"/>
    </xf>
    <xf numFmtId="0" fontId="0" fillId="0" borderId="129" xfId="0" applyBorder="1" applyAlignment="1">
      <alignment vertical="center"/>
    </xf>
    <xf numFmtId="0" fontId="0" fillId="0" borderId="130" xfId="0" applyBorder="1" applyAlignment="1">
      <alignment vertical="center"/>
    </xf>
    <xf numFmtId="164" fontId="3" fillId="0" borderId="131" xfId="0" applyNumberFormat="1" applyFont="1" applyFill="1" applyBorder="1" applyAlignment="1">
      <alignment vertical="center"/>
    </xf>
    <xf numFmtId="4" fontId="3" fillId="0" borderId="132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33" xfId="0" applyFont="1" applyBorder="1" applyAlignment="1">
      <alignment horizontal="center" vertical="center"/>
    </xf>
    <xf numFmtId="0" fontId="26" fillId="0" borderId="134" xfId="0" applyFont="1" applyBorder="1" applyAlignment="1">
      <alignment vertical="center"/>
    </xf>
    <xf numFmtId="0" fontId="0" fillId="0" borderId="134" xfId="0" applyBorder="1" applyAlignment="1">
      <alignment vertical="center"/>
    </xf>
    <xf numFmtId="0" fontId="0" fillId="0" borderId="135" xfId="0" applyBorder="1" applyAlignment="1">
      <alignment vertical="center"/>
    </xf>
    <xf numFmtId="164" fontId="3" fillId="0" borderId="136" xfId="0" applyNumberFormat="1" applyFont="1" applyFill="1" applyBorder="1" applyAlignment="1">
      <alignment vertical="center"/>
    </xf>
    <xf numFmtId="4" fontId="3" fillId="0" borderId="137" xfId="0" applyNumberFormat="1" applyFont="1" applyBorder="1" applyAlignment="1">
      <alignment vertical="center"/>
    </xf>
    <xf numFmtId="4" fontId="31" fillId="29" borderId="109" xfId="0" applyNumberFormat="1" applyFont="1" applyFill="1" applyBorder="1" applyAlignment="1">
      <alignment vertical="center"/>
    </xf>
    <xf numFmtId="4" fontId="31" fillId="29" borderId="138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0" fillId="0" borderId="0" xfId="0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4" fontId="3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6" fillId="0" borderId="0" xfId="0" applyFont="1" applyFill="1" applyBorder="1" applyAlignment="1">
      <alignment horizontal="right" vertical="center"/>
    </xf>
    <xf numFmtId="0" fontId="0" fillId="0" borderId="0" xfId="0" applyFill="1"/>
    <xf numFmtId="4" fontId="2" fillId="0" borderId="0" xfId="0" applyNumberFormat="1" applyFont="1" applyBorder="1"/>
    <xf numFmtId="4" fontId="0" fillId="31" borderId="0" xfId="0" applyNumberFormat="1" applyFill="1"/>
    <xf numFmtId="0" fontId="0" fillId="0" borderId="139" xfId="0" applyBorder="1" applyAlignment="1">
      <alignment wrapText="1"/>
    </xf>
    <xf numFmtId="0" fontId="0" fillId="0" borderId="139" xfId="0" applyBorder="1"/>
    <xf numFmtId="0" fontId="2" fillId="0" borderId="0" xfId="0" applyFont="1"/>
    <xf numFmtId="0" fontId="3" fillId="0" borderId="120" xfId="0" applyFont="1" applyBorder="1" applyAlignment="1">
      <alignment horizontal="center" wrapText="1"/>
    </xf>
    <xf numFmtId="0" fontId="2" fillId="0" borderId="40" xfId="0" applyNumberFormat="1" applyFont="1" applyFill="1" applyBorder="1" applyAlignment="1">
      <alignment vertical="center"/>
    </xf>
    <xf numFmtId="0" fontId="2" fillId="0" borderId="50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0" fontId="2" fillId="0" borderId="68" xfId="0" applyNumberFormat="1" applyFont="1" applyFill="1" applyBorder="1" applyAlignment="1">
      <alignment vertical="center"/>
    </xf>
    <xf numFmtId="0" fontId="2" fillId="0" borderId="77" xfId="0" applyNumberFormat="1" applyFont="1" applyFill="1" applyBorder="1" applyAlignment="1">
      <alignment vertical="center"/>
    </xf>
    <xf numFmtId="165" fontId="30" fillId="24" borderId="143" xfId="0" applyNumberFormat="1" applyFont="1" applyFill="1" applyBorder="1" applyAlignment="1">
      <alignment vertical="center"/>
    </xf>
    <xf numFmtId="165" fontId="30" fillId="24" borderId="144" xfId="0" applyNumberFormat="1" applyFont="1" applyFill="1" applyBorder="1" applyAlignment="1">
      <alignment vertical="center"/>
    </xf>
    <xf numFmtId="165" fontId="30" fillId="24" borderId="145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31" borderId="31" xfId="0" applyFill="1" applyBorder="1" applyAlignment="1">
      <alignment wrapText="1"/>
    </xf>
    <xf numFmtId="0" fontId="2" fillId="31" borderId="68" xfId="0" applyNumberFormat="1" applyFont="1" applyFill="1" applyBorder="1" applyAlignment="1">
      <alignment vertical="center"/>
    </xf>
    <xf numFmtId="164" fontId="3" fillId="31" borderId="111" xfId="0" applyNumberFormat="1" applyFont="1" applyFill="1" applyBorder="1" applyAlignment="1">
      <alignment vertical="center"/>
    </xf>
    <xf numFmtId="0" fontId="0" fillId="29" borderId="146" xfId="0" applyFill="1" applyBorder="1" applyAlignment="1">
      <alignment wrapText="1"/>
    </xf>
    <xf numFmtId="0" fontId="2" fillId="29" borderId="62" xfId="0" applyNumberFormat="1" applyFont="1" applyFill="1" applyBorder="1" applyAlignment="1">
      <alignment vertical="center"/>
    </xf>
    <xf numFmtId="164" fontId="2" fillId="29" borderId="83" xfId="0" applyNumberFormat="1" applyFont="1" applyFill="1" applyBorder="1" applyAlignment="1">
      <alignment vertical="center"/>
    </xf>
    <xf numFmtId="0" fontId="2" fillId="29" borderId="89" xfId="0" applyNumberFormat="1" applyFont="1" applyFill="1" applyBorder="1" applyAlignment="1">
      <alignment vertical="center"/>
    </xf>
    <xf numFmtId="164" fontId="2" fillId="29" borderId="106" xfId="0" applyNumberFormat="1" applyFont="1" applyFill="1" applyBorder="1" applyAlignment="1">
      <alignment vertical="center"/>
    </xf>
    <xf numFmtId="164" fontId="0" fillId="29" borderId="113" xfId="0" applyNumberFormat="1" applyFill="1" applyBorder="1" applyAlignment="1">
      <alignment vertical="center"/>
    </xf>
    <xf numFmtId="0" fontId="2" fillId="27" borderId="90" xfId="0" applyFont="1" applyFill="1" applyBorder="1" applyAlignment="1">
      <alignment vertical="center"/>
    </xf>
    <xf numFmtId="0" fontId="2" fillId="0" borderId="95" xfId="0" applyNumberFormat="1" applyFont="1" applyFill="1" applyBorder="1" applyAlignment="1">
      <alignment vertical="center"/>
    </xf>
    <xf numFmtId="164" fontId="2" fillId="27" borderId="98" xfId="0" applyNumberFormat="1" applyFont="1" applyFill="1" applyBorder="1" applyAlignment="1">
      <alignment vertical="center"/>
    </xf>
    <xf numFmtId="164" fontId="2" fillId="0" borderId="96" xfId="0" applyNumberFormat="1" applyFont="1" applyFill="1" applyBorder="1" applyAlignment="1">
      <alignment vertical="center"/>
    </xf>
    <xf numFmtId="164" fontId="2" fillId="31" borderId="73" xfId="0" applyNumberFormat="1" applyFont="1" applyFill="1" applyBorder="1" applyAlignment="1">
      <alignment vertical="center"/>
    </xf>
    <xf numFmtId="164" fontId="2" fillId="31" borderId="71" xfId="0" applyNumberFormat="1" applyFont="1" applyFill="1" applyBorder="1" applyAlignment="1">
      <alignment vertical="center"/>
    </xf>
    <xf numFmtId="0" fontId="26" fillId="0" borderId="0" xfId="0" applyFont="1" applyAlignment="1">
      <alignment wrapText="1"/>
    </xf>
    <xf numFmtId="0" fontId="26" fillId="0" borderId="14" xfId="0" applyFont="1" applyBorder="1" applyAlignment="1">
      <alignment wrapText="1"/>
    </xf>
    <xf numFmtId="3" fontId="34" fillId="0" borderId="28" xfId="0" applyNumberFormat="1" applyFont="1" applyBorder="1" applyAlignment="1">
      <alignment vertical="center"/>
    </xf>
    <xf numFmtId="3" fontId="34" fillId="0" borderId="56" xfId="0" applyNumberFormat="1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3" fillId="0" borderId="124" xfId="0" applyFont="1" applyBorder="1" applyAlignment="1">
      <alignment vertical="center"/>
    </xf>
    <xf numFmtId="0" fontId="3" fillId="0" borderId="129" xfId="0" applyFont="1" applyBorder="1" applyAlignment="1">
      <alignment vertical="center"/>
    </xf>
    <xf numFmtId="0" fontId="3" fillId="0" borderId="13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3" fontId="35" fillId="0" borderId="28" xfId="0" applyNumberFormat="1" applyFont="1" applyBorder="1" applyAlignment="1">
      <alignment vertical="center"/>
    </xf>
    <xf numFmtId="3" fontId="35" fillId="0" borderId="99" xfId="0" applyNumberFormat="1" applyFont="1" applyBorder="1" applyAlignment="1">
      <alignment vertical="center"/>
    </xf>
    <xf numFmtId="0" fontId="0" fillId="0" borderId="0" xfId="0" applyBorder="1"/>
    <xf numFmtId="0" fontId="1" fillId="0" borderId="14" xfId="0" applyFont="1" applyBorder="1"/>
    <xf numFmtId="3" fontId="31" fillId="0" borderId="14" xfId="0" applyNumberFormat="1" applyFont="1" applyBorder="1"/>
    <xf numFmtId="3" fontId="0" fillId="0" borderId="14" xfId="0" applyNumberFormat="1" applyBorder="1"/>
    <xf numFmtId="0" fontId="3" fillId="0" borderId="147" xfId="0" applyFont="1" applyBorder="1"/>
    <xf numFmtId="3" fontId="36" fillId="32" borderId="147" xfId="0" applyNumberFormat="1" applyFont="1" applyFill="1" applyBorder="1"/>
    <xf numFmtId="0" fontId="1" fillId="32" borderId="148" xfId="0" applyFont="1" applyFill="1" applyBorder="1"/>
    <xf numFmtId="0" fontId="1" fillId="0" borderId="0" xfId="0" applyFont="1"/>
    <xf numFmtId="0" fontId="3" fillId="0" borderId="14" xfId="0" applyFont="1" applyBorder="1"/>
    <xf numFmtId="0" fontId="0" fillId="33" borderId="149" xfId="0" applyFill="1" applyBorder="1"/>
    <xf numFmtId="0" fontId="0" fillId="33" borderId="150" xfId="0" applyFill="1" applyBorder="1"/>
    <xf numFmtId="0" fontId="1" fillId="33" borderId="150" xfId="0" applyFont="1" applyFill="1" applyBorder="1"/>
    <xf numFmtId="0" fontId="0" fillId="33" borderId="151" xfId="0" applyFill="1" applyBorder="1"/>
    <xf numFmtId="0" fontId="3" fillId="33" borderId="150" xfId="0" applyFont="1" applyFill="1" applyBorder="1"/>
    <xf numFmtId="0" fontId="0" fillId="28" borderId="149" xfId="0" applyFill="1" applyBorder="1"/>
    <xf numFmtId="0" fontId="3" fillId="28" borderId="150" xfId="0" applyFont="1" applyFill="1" applyBorder="1"/>
    <xf numFmtId="0" fontId="1" fillId="28" borderId="150" xfId="0" applyFont="1" applyFill="1" applyBorder="1"/>
    <xf numFmtId="0" fontId="0" fillId="28" borderId="150" xfId="0" applyFill="1" applyBorder="1"/>
    <xf numFmtId="0" fontId="0" fillId="28" borderId="151" xfId="0" applyFill="1" applyBorder="1"/>
    <xf numFmtId="0" fontId="0" fillId="0" borderId="152" xfId="0" applyBorder="1"/>
    <xf numFmtId="0" fontId="4" fillId="0" borderId="10" xfId="0" applyFont="1" applyBorder="1" applyAlignment="1">
      <alignment wrapText="1"/>
    </xf>
    <xf numFmtId="0" fontId="0" fillId="0" borderId="153" xfId="0" applyFill="1" applyBorder="1"/>
    <xf numFmtId="0" fontId="0" fillId="0" borderId="0" xfId="0" applyFill="1" applyBorder="1"/>
    <xf numFmtId="0" fontId="1" fillId="0" borderId="10" xfId="0" applyFont="1" applyBorder="1"/>
    <xf numFmtId="0" fontId="1" fillId="0" borderId="154" xfId="0" applyFont="1" applyBorder="1"/>
    <xf numFmtId="0" fontId="0" fillId="0" borderId="155" xfId="0" applyFill="1" applyBorder="1"/>
    <xf numFmtId="0" fontId="3" fillId="0" borderId="155" xfId="0" applyFont="1" applyFill="1" applyBorder="1"/>
    <xf numFmtId="0" fontId="0" fillId="0" borderId="156" xfId="0" applyFill="1" applyBorder="1"/>
    <xf numFmtId="0" fontId="0" fillId="0" borderId="157" xfId="0" applyBorder="1"/>
    <xf numFmtId="0" fontId="0" fillId="0" borderId="157" xfId="0" applyFill="1" applyBorder="1"/>
    <xf numFmtId="0" fontId="3" fillId="0" borderId="158" xfId="0" applyFont="1" applyBorder="1"/>
    <xf numFmtId="0" fontId="3" fillId="0" borderId="159" xfId="0" applyFont="1" applyBorder="1"/>
    <xf numFmtId="3" fontId="0" fillId="0" borderId="0" xfId="0" applyNumberFormat="1"/>
    <xf numFmtId="0" fontId="3" fillId="0" borderId="140" xfId="0" applyNumberFormat="1" applyFont="1" applyFill="1" applyBorder="1" applyAlignment="1">
      <alignment horizontal="center" vertical="center"/>
    </xf>
    <xf numFmtId="0" fontId="3" fillId="0" borderId="141" xfId="0" applyFont="1" applyFill="1" applyBorder="1" applyAlignment="1">
      <alignment horizontal="center" vertical="center"/>
    </xf>
    <xf numFmtId="0" fontId="3" fillId="0" borderId="142" xfId="0" applyFont="1" applyFill="1" applyBorder="1" applyAlignment="1">
      <alignment horizontal="center" vertical="center"/>
    </xf>
    <xf numFmtId="0" fontId="39" fillId="31" borderId="0" xfId="0" applyFont="1" applyFill="1"/>
    <xf numFmtId="0" fontId="40" fillId="0" borderId="0" xfId="0" applyFont="1"/>
    <xf numFmtId="0" fontId="39" fillId="0" borderId="15" xfId="0" applyFont="1" applyBorder="1"/>
    <xf numFmtId="0" fontId="39" fillId="0" borderId="139" xfId="0" applyFont="1" applyBorder="1" applyAlignment="1">
      <alignment wrapText="1"/>
    </xf>
    <xf numFmtId="0" fontId="39" fillId="0" borderId="0" xfId="0" applyFont="1"/>
    <xf numFmtId="0" fontId="39" fillId="0" borderId="0" xfId="0" applyFont="1" applyAlignment="1">
      <alignment wrapText="1"/>
    </xf>
    <xf numFmtId="0" fontId="0" fillId="0" borderId="0" xfId="0" applyAlignment="1">
      <alignment horizontal="center"/>
    </xf>
    <xf numFmtId="0" fontId="39" fillId="0" borderId="0" xfId="46"/>
    <xf numFmtId="0" fontId="39" fillId="0" borderId="0" xfId="46" applyAlignment="1">
      <alignment horizontal="center"/>
    </xf>
    <xf numFmtId="0" fontId="3" fillId="0" borderId="0" xfId="46" applyFont="1"/>
    <xf numFmtId="0" fontId="3" fillId="0" borderId="0" xfId="46" applyFont="1" applyAlignment="1">
      <alignment horizontal="center"/>
    </xf>
    <xf numFmtId="0" fontId="40" fillId="0" borderId="0" xfId="46" applyFont="1" applyAlignment="1">
      <alignment horizontal="center"/>
    </xf>
    <xf numFmtId="0" fontId="1" fillId="0" borderId="0" xfId="46" applyFont="1" applyAlignment="1">
      <alignment horizontal="center"/>
    </xf>
    <xf numFmtId="0" fontId="1" fillId="0" borderId="0" xfId="46" applyFont="1"/>
    <xf numFmtId="0" fontId="2" fillId="0" borderId="51" xfId="0" applyNumberFormat="1" applyFont="1" applyFill="1" applyBorder="1" applyAlignment="1">
      <alignment vertical="center"/>
    </xf>
    <xf numFmtId="164" fontId="2" fillId="34" borderId="52" xfId="0" applyNumberFormat="1" applyFont="1" applyFill="1" applyBorder="1" applyAlignment="1">
      <alignment vertical="center"/>
    </xf>
    <xf numFmtId="0" fontId="2" fillId="34" borderId="1" xfId="0" applyFont="1" applyFill="1" applyBorder="1" applyAlignment="1">
      <alignment vertical="center"/>
    </xf>
    <xf numFmtId="164" fontId="2" fillId="34" borderId="54" xfId="0" applyNumberFormat="1" applyFont="1" applyFill="1" applyBorder="1" applyAlignment="1">
      <alignment vertical="center"/>
    </xf>
    <xf numFmtId="0" fontId="0" fillId="36" borderId="0" xfId="0" applyFill="1"/>
    <xf numFmtId="0" fontId="39" fillId="36" borderId="0" xfId="0" applyFont="1" applyFill="1"/>
    <xf numFmtId="0" fontId="2" fillId="24" borderId="68" xfId="0" applyFont="1" applyFill="1" applyBorder="1" applyAlignment="1">
      <alignment vertical="center"/>
    </xf>
    <xf numFmtId="0" fontId="2" fillId="26" borderId="51" xfId="0" applyFont="1" applyFill="1" applyBorder="1" applyAlignment="1">
      <alignment vertical="center"/>
    </xf>
    <xf numFmtId="0" fontId="2" fillId="29" borderId="62" xfId="0" applyFont="1" applyFill="1" applyBorder="1" applyAlignment="1">
      <alignment vertical="center"/>
    </xf>
    <xf numFmtId="0" fontId="2" fillId="25" borderId="28" xfId="0" applyFont="1" applyFill="1" applyBorder="1" applyAlignment="1">
      <alignment vertical="center"/>
    </xf>
    <xf numFmtId="10" fontId="40" fillId="35" borderId="0" xfId="0" applyNumberFormat="1" applyFont="1" applyFill="1"/>
    <xf numFmtId="0" fontId="40" fillId="0" borderId="0" xfId="0" applyFont="1" applyAlignment="1">
      <alignment horizontal="center"/>
    </xf>
    <xf numFmtId="0" fontId="40" fillId="0" borderId="0" xfId="0" applyFont="1" applyFill="1" applyAlignment="1">
      <alignment horizontal="center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3" fillId="0" borderId="0" xfId="0" applyFont="1" applyFill="1"/>
    <xf numFmtId="0" fontId="39" fillId="0" borderId="0" xfId="0" applyFont="1" applyFill="1"/>
    <xf numFmtId="4" fontId="0" fillId="0" borderId="0" xfId="0" applyNumberFormat="1" applyFill="1"/>
    <xf numFmtId="0" fontId="2" fillId="0" borderId="0" xfId="0" applyFont="1" applyFill="1"/>
    <xf numFmtId="0" fontId="3" fillId="30" borderId="14" xfId="0" applyFont="1" applyFill="1" applyBorder="1" applyAlignment="1">
      <alignment horizontal="center"/>
    </xf>
    <xf numFmtId="0" fontId="3" fillId="30" borderId="17" xfId="0" applyFont="1" applyFill="1" applyBorder="1" applyAlignment="1">
      <alignment horizontal="center"/>
    </xf>
    <xf numFmtId="0" fontId="3" fillId="30" borderId="160" xfId="0" applyFont="1" applyFill="1" applyBorder="1" applyAlignment="1">
      <alignment horizontal="center"/>
    </xf>
    <xf numFmtId="0" fontId="26" fillId="0" borderId="173" xfId="0" applyFont="1" applyBorder="1" applyAlignment="1">
      <alignment horizontal="right" vertical="center" wrapText="1"/>
    </xf>
    <xf numFmtId="0" fontId="26" fillId="0" borderId="174" xfId="0" applyFont="1" applyBorder="1" applyAlignment="1">
      <alignment horizontal="right" vertical="center" wrapText="1"/>
    </xf>
    <xf numFmtId="0" fontId="26" fillId="0" borderId="134" xfId="0" applyFont="1" applyBorder="1" applyAlignment="1">
      <alignment horizontal="right" vertical="center" wrapText="1"/>
    </xf>
    <xf numFmtId="0" fontId="26" fillId="0" borderId="170" xfId="0" applyFont="1" applyBorder="1" applyAlignment="1">
      <alignment horizontal="right" vertical="center" wrapText="1"/>
    </xf>
    <xf numFmtId="0" fontId="26" fillId="0" borderId="171" xfId="0" applyFont="1" applyBorder="1" applyAlignment="1">
      <alignment horizontal="right" vertical="center" wrapText="1"/>
    </xf>
    <xf numFmtId="0" fontId="26" fillId="0" borderId="172" xfId="0" applyFont="1" applyBorder="1" applyAlignment="1">
      <alignment horizontal="right" vertical="center" wrapText="1"/>
    </xf>
    <xf numFmtId="0" fontId="26" fillId="0" borderId="129" xfId="0" applyFont="1" applyBorder="1" applyAlignment="1">
      <alignment horizontal="right" vertical="center" wrapText="1"/>
    </xf>
    <xf numFmtId="0" fontId="2" fillId="0" borderId="161" xfId="0" applyFont="1" applyBorder="1" applyAlignment="1">
      <alignment wrapText="1"/>
    </xf>
    <xf numFmtId="0" fontId="2" fillId="0" borderId="117" xfId="0" applyFont="1" applyBorder="1" applyAlignment="1">
      <alignment wrapText="1"/>
    </xf>
    <xf numFmtId="0" fontId="2" fillId="0" borderId="175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175" xfId="0" applyFont="1" applyBorder="1" applyAlignment="1">
      <alignment wrapText="1"/>
    </xf>
    <xf numFmtId="0" fontId="2" fillId="0" borderId="162" xfId="0" applyFont="1" applyBorder="1" applyAlignment="1">
      <alignment wrapText="1"/>
    </xf>
    <xf numFmtId="0" fontId="2" fillId="0" borderId="120" xfId="0" applyFont="1" applyBorder="1" applyAlignment="1">
      <alignment wrapText="1"/>
    </xf>
    <xf numFmtId="0" fontId="26" fillId="0" borderId="176" xfId="0" applyFont="1" applyBorder="1" applyAlignment="1">
      <alignment horizontal="right" vertical="center" wrapText="1"/>
    </xf>
    <xf numFmtId="0" fontId="26" fillId="0" borderId="177" xfId="0" applyFont="1" applyBorder="1" applyAlignment="1">
      <alignment horizontal="right" vertical="center" wrapText="1"/>
    </xf>
    <xf numFmtId="0" fontId="26" fillId="0" borderId="178" xfId="0" applyFont="1" applyBorder="1" applyAlignment="1">
      <alignment horizontal="right" vertical="center" wrapText="1"/>
    </xf>
    <xf numFmtId="0" fontId="26" fillId="0" borderId="124" xfId="0" applyFont="1" applyBorder="1" applyAlignment="1">
      <alignment horizontal="right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7" fillId="0" borderId="168" xfId="0" applyFont="1" applyBorder="1" applyAlignment="1">
      <alignment horizontal="center" vertical="center"/>
    </xf>
    <xf numFmtId="0" fontId="26" fillId="0" borderId="99" xfId="0" applyFont="1" applyBorder="1" applyAlignment="1">
      <alignment horizontal="center" vertical="center" wrapText="1"/>
    </xf>
    <xf numFmtId="0" fontId="27" fillId="0" borderId="169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63" xfId="0" applyFont="1" applyBorder="1" applyAlignment="1">
      <alignment wrapText="1"/>
    </xf>
    <xf numFmtId="0" fontId="23" fillId="0" borderId="19" xfId="0" applyFont="1" applyBorder="1" applyAlignment="1">
      <alignment wrapText="1"/>
    </xf>
    <xf numFmtId="0" fontId="3" fillId="0" borderId="164" xfId="0" applyFont="1" applyBorder="1" applyAlignment="1">
      <alignment horizontal="center" wrapText="1"/>
    </xf>
    <xf numFmtId="0" fontId="3" fillId="0" borderId="165" xfId="0" applyFont="1" applyBorder="1" applyAlignment="1">
      <alignment horizontal="center" wrapText="1"/>
    </xf>
    <xf numFmtId="0" fontId="3" fillId="0" borderId="166" xfId="0" applyFont="1" applyBorder="1" applyAlignment="1">
      <alignment horizontal="center" wrapText="1"/>
    </xf>
    <xf numFmtId="0" fontId="3" fillId="0" borderId="167" xfId="0" applyFont="1" applyBorder="1" applyAlignment="1">
      <alignment horizontal="center" wrapText="1"/>
    </xf>
    <xf numFmtId="0" fontId="26" fillId="0" borderId="120" xfId="0" applyFont="1" applyBorder="1" applyAlignment="1">
      <alignment wrapText="1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rmal 2 2" xfId="46"/>
    <cellStyle name="Note" xfId="38"/>
    <cellStyle name="Output" xfId="39"/>
    <cellStyle name="Title" xfId="40"/>
    <cellStyle name="Total" xfId="41"/>
    <cellStyle name="Warning Text" xfId="42"/>
    <cellStyle name="Κανονικό 2" xfId="43"/>
    <cellStyle name="Κανονικό 3" xfId="44"/>
    <cellStyle name="Κανονικό 4" xfId="45"/>
  </cellStyles>
  <dxfs count="12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51" sqref="A51:E52"/>
    </sheetView>
  </sheetViews>
  <sheetFormatPr defaultRowHeight="12.75" x14ac:dyDescent="0.2"/>
  <cols>
    <col min="1" max="1" width="41.42578125" bestFit="1" customWidth="1"/>
  </cols>
  <sheetData>
    <row r="1" spans="1:7" ht="13.5" thickBot="1" x14ac:dyDescent="0.25"/>
    <row r="2" spans="1:7" ht="36" x14ac:dyDescent="0.2">
      <c r="A2" s="279" t="s">
        <v>31</v>
      </c>
      <c r="B2" s="280" t="s">
        <v>30</v>
      </c>
      <c r="C2" s="283" t="s">
        <v>139</v>
      </c>
      <c r="D2" s="283" t="s">
        <v>140</v>
      </c>
      <c r="E2" s="283" t="s">
        <v>138</v>
      </c>
      <c r="F2" s="284" t="s">
        <v>141</v>
      </c>
    </row>
    <row r="3" spans="1:7" x14ac:dyDescent="0.2">
      <c r="A3" s="290" t="s">
        <v>165</v>
      </c>
      <c r="B3" s="268">
        <f>C3-D3-E3-F3</f>
        <v>8300</v>
      </c>
      <c r="C3" s="5">
        <v>15000</v>
      </c>
      <c r="D3" s="5">
        <v>3600</v>
      </c>
      <c r="E3" s="5">
        <v>1100</v>
      </c>
      <c r="F3" s="281">
        <v>2000</v>
      </c>
    </row>
    <row r="4" spans="1:7" ht="13.5" thickBot="1" x14ac:dyDescent="0.25">
      <c r="A4" s="291" t="s">
        <v>150</v>
      </c>
      <c r="B4" s="286">
        <f>C4</f>
        <v>3900</v>
      </c>
      <c r="C4" s="285">
        <v>3900</v>
      </c>
      <c r="D4" s="285"/>
      <c r="E4" s="286"/>
      <c r="F4" s="287"/>
      <c r="G4" s="282"/>
    </row>
    <row r="5" spans="1:7" x14ac:dyDescent="0.2">
      <c r="A5" s="288"/>
      <c r="B5" s="289"/>
      <c r="C5" s="289"/>
      <c r="D5" s="217"/>
      <c r="E5" s="217"/>
      <c r="F5" s="217"/>
      <c r="G5" s="217"/>
    </row>
    <row r="6" spans="1:7" x14ac:dyDescent="0.2">
      <c r="A6" s="260"/>
      <c r="B6" s="260"/>
      <c r="C6" s="260"/>
    </row>
    <row r="11" spans="1:7" x14ac:dyDescent="0.2">
      <c r="A11" s="267"/>
    </row>
  </sheetData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0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s="300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175</v>
      </c>
      <c r="C5" s="5">
        <v>25</v>
      </c>
      <c r="D5" s="5">
        <v>20</v>
      </c>
      <c r="E5" s="5">
        <v>25</v>
      </c>
      <c r="F5" s="5">
        <v>20</v>
      </c>
      <c r="G5" s="5">
        <v>20</v>
      </c>
      <c r="H5" s="5">
        <v>20</v>
      </c>
      <c r="I5" s="5">
        <v>25</v>
      </c>
      <c r="J5" s="5">
        <v>20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343</v>
      </c>
      <c r="C6" s="5">
        <v>73</v>
      </c>
      <c r="D6" s="5"/>
      <c r="E6" s="5">
        <v>155</v>
      </c>
      <c r="F6" s="5"/>
      <c r="G6" s="5"/>
      <c r="H6" s="5"/>
      <c r="I6" s="5">
        <v>115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236</v>
      </c>
      <c r="C7" s="5"/>
      <c r="D7" s="5"/>
      <c r="E7" s="5">
        <v>51</v>
      </c>
      <c r="F7" s="5"/>
      <c r="G7" s="5"/>
      <c r="H7" s="5"/>
      <c r="I7" s="5">
        <v>185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46</v>
      </c>
      <c r="C8" s="5"/>
      <c r="D8" s="5"/>
      <c r="E8" s="5">
        <v>36</v>
      </c>
      <c r="F8" s="5"/>
      <c r="G8" s="5"/>
      <c r="H8" s="5"/>
      <c r="I8" s="5">
        <v>10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885</v>
      </c>
      <c r="C9" s="5">
        <v>53</v>
      </c>
      <c r="D9" s="5"/>
      <c r="E9" s="5">
        <v>362</v>
      </c>
      <c r="F9" s="5"/>
      <c r="G9" s="5"/>
      <c r="H9" s="5"/>
      <c r="I9" s="5">
        <v>470</v>
      </c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1100</v>
      </c>
      <c r="C10" s="5"/>
      <c r="D10" s="5"/>
      <c r="E10" s="5"/>
      <c r="F10" s="5"/>
      <c r="G10" s="5">
        <v>1100</v>
      </c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87</v>
      </c>
      <c r="C11" s="5">
        <v>87</v>
      </c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185</v>
      </c>
      <c r="C16" s="5"/>
      <c r="D16" s="5"/>
      <c r="E16" s="5">
        <v>185</v>
      </c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40</v>
      </c>
      <c r="C17" s="5"/>
      <c r="D17" s="5"/>
      <c r="E17" s="5">
        <v>40</v>
      </c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15</v>
      </c>
      <c r="C18" s="5">
        <v>15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210</v>
      </c>
      <c r="C19" s="5"/>
      <c r="D19" s="5"/>
      <c r="E19" s="5">
        <v>210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250</v>
      </c>
      <c r="C24" s="3"/>
      <c r="D24" s="3"/>
      <c r="E24" s="3"/>
      <c r="F24" s="3"/>
      <c r="G24" s="3"/>
      <c r="H24" s="3"/>
      <c r="I24" s="3">
        <v>250</v>
      </c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0</v>
      </c>
      <c r="B25" s="1">
        <f t="shared" ref="B25:J25" si="1">SUM(B5:B24)</f>
        <v>3572</v>
      </c>
      <c r="C25" s="1">
        <f t="shared" si="1"/>
        <v>253</v>
      </c>
      <c r="D25" s="1">
        <f t="shared" si="1"/>
        <v>20</v>
      </c>
      <c r="E25" s="1">
        <f t="shared" si="1"/>
        <v>1064</v>
      </c>
      <c r="F25" s="1">
        <f t="shared" si="1"/>
        <v>20</v>
      </c>
      <c r="G25" s="1">
        <f t="shared" si="1"/>
        <v>1120</v>
      </c>
      <c r="H25" s="1">
        <f t="shared" si="1"/>
        <v>20</v>
      </c>
      <c r="I25" s="1">
        <f t="shared" si="1"/>
        <v>1055</v>
      </c>
      <c r="J25" s="1">
        <f t="shared" si="1"/>
        <v>20</v>
      </c>
      <c r="N25">
        <f>COUNTA(N5:N24)</f>
        <v>20</v>
      </c>
      <c r="O25">
        <f>COUNTA(O5:O24)</f>
        <v>20</v>
      </c>
    </row>
    <row r="28" spans="1:15" ht="13.5" thickBot="1" x14ac:dyDescent="0.25"/>
    <row r="29" spans="1:15" ht="13.5" thickBot="1" x14ac:dyDescent="0.25">
      <c r="A29" s="269" t="s">
        <v>142</v>
      </c>
      <c r="B29" s="273">
        <f>SUM(C29:J29)</f>
        <v>1625</v>
      </c>
      <c r="C29" s="271">
        <v>0</v>
      </c>
      <c r="D29" s="270">
        <v>440</v>
      </c>
      <c r="E29" s="270">
        <v>0</v>
      </c>
      <c r="F29" s="270">
        <v>410</v>
      </c>
      <c r="G29" s="270">
        <v>0</v>
      </c>
      <c r="H29" s="270">
        <v>480</v>
      </c>
      <c r="I29" s="270">
        <v>0</v>
      </c>
      <c r="J29" s="272">
        <v>295</v>
      </c>
    </row>
    <row r="30" spans="1:15" ht="13.5" thickBot="1" x14ac:dyDescent="0.25">
      <c r="A30" s="274" t="s">
        <v>143</v>
      </c>
      <c r="B30" s="275">
        <f>SUM(C30:J30)</f>
        <v>0</v>
      </c>
      <c r="C30" s="276">
        <v>0</v>
      </c>
      <c r="D30" s="277">
        <v>0</v>
      </c>
      <c r="E30" s="277">
        <v>0</v>
      </c>
      <c r="F30" s="277">
        <v>0</v>
      </c>
      <c r="G30" s="277">
        <v>0</v>
      </c>
      <c r="H30" s="277">
        <v>0</v>
      </c>
      <c r="I30" s="277">
        <v>0</v>
      </c>
      <c r="J30" s="278">
        <v>0</v>
      </c>
      <c r="N30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228</v>
      </c>
      <c r="C5" s="5">
        <v>30</v>
      </c>
      <c r="D5" s="5">
        <v>22</v>
      </c>
      <c r="E5" s="5">
        <v>58</v>
      </c>
      <c r="F5" s="5">
        <v>30</v>
      </c>
      <c r="G5" s="5">
        <v>22</v>
      </c>
      <c r="H5" s="5">
        <v>22</v>
      </c>
      <c r="I5" s="5">
        <v>22</v>
      </c>
      <c r="J5" s="5">
        <v>22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493</v>
      </c>
      <c r="C6" s="5">
        <v>65</v>
      </c>
      <c r="D6" s="5"/>
      <c r="E6" s="5">
        <v>135</v>
      </c>
      <c r="F6" s="5"/>
      <c r="G6" s="5">
        <v>150</v>
      </c>
      <c r="H6" s="5"/>
      <c r="I6" s="5">
        <v>143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509</v>
      </c>
      <c r="C7" s="5">
        <v>22</v>
      </c>
      <c r="D7" s="5"/>
      <c r="E7" s="5">
        <v>160</v>
      </c>
      <c r="F7" s="5">
        <v>84</v>
      </c>
      <c r="G7" s="5"/>
      <c r="H7" s="5"/>
      <c r="I7" s="5">
        <v>243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112</v>
      </c>
      <c r="C8" s="5"/>
      <c r="D8" s="5"/>
      <c r="E8" s="5">
        <v>68</v>
      </c>
      <c r="F8" s="5">
        <v>9</v>
      </c>
      <c r="G8" s="5">
        <v>25</v>
      </c>
      <c r="H8" s="5"/>
      <c r="I8" s="5">
        <v>10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1566</v>
      </c>
      <c r="C9" s="5">
        <v>30</v>
      </c>
      <c r="D9" s="5"/>
      <c r="E9" s="5">
        <v>15</v>
      </c>
      <c r="F9" s="5"/>
      <c r="G9" s="5">
        <v>995</v>
      </c>
      <c r="H9" s="5"/>
      <c r="I9" s="5">
        <v>526</v>
      </c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470</v>
      </c>
      <c r="C13" s="5"/>
      <c r="D13" s="5"/>
      <c r="E13" s="5">
        <v>445</v>
      </c>
      <c r="F13" s="5">
        <v>25</v>
      </c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5</v>
      </c>
      <c r="C18" s="5">
        <v>5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260</v>
      </c>
      <c r="C19" s="5"/>
      <c r="D19" s="5"/>
      <c r="E19" s="5">
        <v>260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260</v>
      </c>
      <c r="C24" s="3"/>
      <c r="D24" s="3"/>
      <c r="E24" s="3"/>
      <c r="F24" s="3"/>
      <c r="G24" s="3"/>
      <c r="H24" s="3"/>
      <c r="I24" s="3">
        <v>260</v>
      </c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33</v>
      </c>
      <c r="B25" s="1">
        <f t="shared" ref="B25:J25" si="1">SUM(B5:B24)</f>
        <v>3903</v>
      </c>
      <c r="C25" s="1">
        <f t="shared" si="1"/>
        <v>152</v>
      </c>
      <c r="D25" s="1">
        <f t="shared" si="1"/>
        <v>22</v>
      </c>
      <c r="E25" s="1">
        <f t="shared" si="1"/>
        <v>1141</v>
      </c>
      <c r="F25" s="1">
        <f t="shared" si="1"/>
        <v>148</v>
      </c>
      <c r="G25" s="1">
        <f t="shared" si="1"/>
        <v>1192</v>
      </c>
      <c r="H25" s="1">
        <f t="shared" si="1"/>
        <v>22</v>
      </c>
      <c r="I25" s="1">
        <f t="shared" si="1"/>
        <v>1204</v>
      </c>
      <c r="J25" s="1">
        <f t="shared" si="1"/>
        <v>22</v>
      </c>
    </row>
    <row r="26" spans="1:15" ht="13.5" thickBot="1" x14ac:dyDescent="0.25"/>
    <row r="27" spans="1:15" ht="13.5" thickBot="1" x14ac:dyDescent="0.25">
      <c r="A27" s="269" t="s">
        <v>142</v>
      </c>
      <c r="B27" s="269">
        <f>SUM(C27:J27)</f>
        <v>2378</v>
      </c>
      <c r="C27" s="269">
        <v>1150</v>
      </c>
      <c r="D27" s="269">
        <v>268</v>
      </c>
      <c r="E27" s="269">
        <v>0</v>
      </c>
      <c r="F27" s="269">
        <v>0</v>
      </c>
      <c r="G27" s="269">
        <v>0</v>
      </c>
      <c r="H27" s="269">
        <v>630</v>
      </c>
      <c r="I27" s="269">
        <v>0</v>
      </c>
      <c r="J27" s="269">
        <v>330</v>
      </c>
    </row>
    <row r="28" spans="1:15" ht="13.5" thickBot="1" x14ac:dyDescent="0.25">
      <c r="A28" s="274" t="s">
        <v>143</v>
      </c>
      <c r="B28" s="275">
        <f>SUM(C28:J28)</f>
        <v>275</v>
      </c>
      <c r="C28" s="276">
        <v>92</v>
      </c>
      <c r="D28" s="277">
        <v>98</v>
      </c>
      <c r="E28" s="277">
        <v>85</v>
      </c>
      <c r="F28" s="277">
        <v>0</v>
      </c>
      <c r="G28" s="277">
        <v>0</v>
      </c>
      <c r="H28" s="277">
        <v>0</v>
      </c>
      <c r="I28" s="277">
        <v>0</v>
      </c>
      <c r="J28" s="278">
        <v>0</v>
      </c>
      <c r="N28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1" width="8.28515625" customWidth="1"/>
    <col min="13" max="13" width="7.140625" bestFit="1" customWidth="1"/>
  </cols>
  <sheetData>
    <row r="3" spans="1:15" x14ac:dyDescent="0.2">
      <c r="A3" s="4"/>
      <c r="B3" s="3"/>
      <c r="C3" s="340" t="s">
        <v>32</v>
      </c>
      <c r="D3" s="341"/>
      <c r="E3" s="341"/>
      <c r="F3" s="341"/>
      <c r="G3" s="341"/>
      <c r="H3" s="341"/>
      <c r="I3" s="341"/>
      <c r="J3" s="341"/>
      <c r="K3" s="341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23</v>
      </c>
      <c r="I4" s="8" t="s">
        <v>145</v>
      </c>
      <c r="J4" s="8" t="s">
        <v>146</v>
      </c>
      <c r="K4" s="8" t="s">
        <v>144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>SUM(C5:K5)</f>
        <v>502</v>
      </c>
      <c r="C5" s="5">
        <v>70</v>
      </c>
      <c r="D5" s="5"/>
      <c r="E5" s="5">
        <v>72</v>
      </c>
      <c r="F5" s="5">
        <v>60</v>
      </c>
      <c r="G5" s="5">
        <v>72</v>
      </c>
      <c r="H5" s="5">
        <v>72</v>
      </c>
      <c r="I5" s="5">
        <v>72</v>
      </c>
      <c r="J5" s="5">
        <v>72</v>
      </c>
      <c r="K5" s="5">
        <v>12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ref="B6:B24" si="0">SUM(C6:K6)</f>
        <v>1397</v>
      </c>
      <c r="C6" s="5">
        <v>210</v>
      </c>
      <c r="D6" s="5"/>
      <c r="E6" s="5">
        <v>480</v>
      </c>
      <c r="F6" s="5"/>
      <c r="G6" s="5">
        <v>285</v>
      </c>
      <c r="H6" s="5">
        <v>80</v>
      </c>
      <c r="I6" s="5">
        <v>284</v>
      </c>
      <c r="J6" s="5">
        <v>30</v>
      </c>
      <c r="K6" s="5">
        <v>28</v>
      </c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513</v>
      </c>
      <c r="C7" s="5">
        <v>70</v>
      </c>
      <c r="D7" s="5"/>
      <c r="E7" s="5">
        <v>0</v>
      </c>
      <c r="F7" s="5"/>
      <c r="G7" s="5">
        <v>118</v>
      </c>
      <c r="H7" s="5">
        <v>85</v>
      </c>
      <c r="I7" s="5">
        <v>120</v>
      </c>
      <c r="J7" s="5">
        <v>120</v>
      </c>
      <c r="K7" s="5">
        <v>0</v>
      </c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111</v>
      </c>
      <c r="C8" s="5">
        <v>6</v>
      </c>
      <c r="D8" s="5"/>
      <c r="E8" s="5">
        <v>20</v>
      </c>
      <c r="F8" s="5"/>
      <c r="G8" s="5">
        <v>30</v>
      </c>
      <c r="H8" s="5">
        <v>30</v>
      </c>
      <c r="I8" s="5">
        <v>15</v>
      </c>
      <c r="J8" s="5">
        <v>10</v>
      </c>
      <c r="K8" s="5">
        <v>0</v>
      </c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410</v>
      </c>
      <c r="C9" s="5">
        <v>250</v>
      </c>
      <c r="D9" s="5"/>
      <c r="E9" s="5"/>
      <c r="F9" s="5"/>
      <c r="G9" s="5">
        <v>150</v>
      </c>
      <c r="H9" s="5"/>
      <c r="I9" s="5">
        <v>10</v>
      </c>
      <c r="J9" s="5"/>
      <c r="K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K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K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K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K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290</v>
      </c>
      <c r="C14" s="5"/>
      <c r="D14" s="5"/>
      <c r="E14" s="5">
        <v>140</v>
      </c>
      <c r="F14" s="5"/>
      <c r="G14" s="5"/>
      <c r="H14" s="5"/>
      <c r="I14" s="5">
        <v>150</v>
      </c>
      <c r="J14" s="5"/>
      <c r="K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K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K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K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15</v>
      </c>
      <c r="C18" s="5">
        <v>15</v>
      </c>
      <c r="D18" s="5"/>
      <c r="E18" s="5"/>
      <c r="F18" s="5"/>
      <c r="G18" s="5"/>
      <c r="H18" s="5"/>
      <c r="I18" s="5"/>
      <c r="J18" s="5"/>
      <c r="K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175</v>
      </c>
      <c r="C19" s="5"/>
      <c r="D19" s="5"/>
      <c r="E19" s="5">
        <v>175</v>
      </c>
      <c r="F19" s="5"/>
      <c r="G19" s="5"/>
      <c r="H19" s="5"/>
      <c r="I19" s="5"/>
      <c r="J19" s="5"/>
      <c r="K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K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K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K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K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5">
        <f t="shared" si="0"/>
        <v>175</v>
      </c>
      <c r="C24" s="3"/>
      <c r="D24" s="3"/>
      <c r="E24" s="3"/>
      <c r="F24" s="3"/>
      <c r="G24" s="3"/>
      <c r="H24" s="3"/>
      <c r="I24" s="3"/>
      <c r="J24" s="3">
        <v>175</v>
      </c>
      <c r="K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34</v>
      </c>
      <c r="B25" s="1">
        <f t="shared" ref="B25:J25" si="1">SUM(B5:B24)</f>
        <v>3588</v>
      </c>
      <c r="C25" s="1">
        <f t="shared" si="1"/>
        <v>621</v>
      </c>
      <c r="D25" s="1">
        <f t="shared" si="1"/>
        <v>0</v>
      </c>
      <c r="E25" s="1">
        <f t="shared" si="1"/>
        <v>887</v>
      </c>
      <c r="F25" s="1">
        <f t="shared" si="1"/>
        <v>60</v>
      </c>
      <c r="G25" s="1">
        <f t="shared" si="1"/>
        <v>655</v>
      </c>
      <c r="H25" s="1">
        <f t="shared" si="1"/>
        <v>267</v>
      </c>
      <c r="I25" s="1">
        <f t="shared" si="1"/>
        <v>651</v>
      </c>
      <c r="J25" s="1">
        <f t="shared" si="1"/>
        <v>407</v>
      </c>
      <c r="K25" s="1"/>
    </row>
    <row r="26" spans="1:15" ht="13.5" thickBot="1" x14ac:dyDescent="0.25"/>
    <row r="27" spans="1:15" ht="13.5" thickBot="1" x14ac:dyDescent="0.25">
      <c r="A27" s="269" t="s">
        <v>142</v>
      </c>
      <c r="B27" s="270">
        <f>SUM(C27:J27)</f>
        <v>532</v>
      </c>
      <c r="C27" s="270">
        <v>152</v>
      </c>
      <c r="D27" s="270">
        <v>0</v>
      </c>
      <c r="E27" s="270">
        <v>0</v>
      </c>
      <c r="F27" s="270">
        <v>130</v>
      </c>
      <c r="G27" s="270">
        <v>0</v>
      </c>
      <c r="H27" s="270">
        <v>170</v>
      </c>
      <c r="I27" s="270">
        <v>0</v>
      </c>
      <c r="J27" s="272">
        <v>80</v>
      </c>
      <c r="K27" s="272"/>
    </row>
    <row r="28" spans="1:15" ht="13.5" thickBot="1" x14ac:dyDescent="0.25">
      <c r="A28" s="274" t="s">
        <v>143</v>
      </c>
      <c r="B28" s="275">
        <f>SUM(C28:L28)</f>
        <v>79.5</v>
      </c>
      <c r="C28" s="276">
        <v>22</v>
      </c>
      <c r="D28" s="277">
        <v>0</v>
      </c>
      <c r="E28" s="277">
        <v>0</v>
      </c>
      <c r="F28" s="277">
        <v>20</v>
      </c>
      <c r="G28" s="277">
        <v>0</v>
      </c>
      <c r="H28" s="277">
        <v>24</v>
      </c>
      <c r="I28" s="277">
        <v>6.5</v>
      </c>
      <c r="J28" s="278">
        <v>7</v>
      </c>
      <c r="K28" s="278"/>
      <c r="N28" s="300" t="s">
        <v>94</v>
      </c>
    </row>
  </sheetData>
  <mergeCells count="1">
    <mergeCell ref="C3:K3"/>
  </mergeCells>
  <phoneticPr fontId="3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295</v>
      </c>
      <c r="C5" s="5">
        <v>70</v>
      </c>
      <c r="D5" s="5"/>
      <c r="E5" s="5">
        <v>70</v>
      </c>
      <c r="F5" s="5">
        <v>70</v>
      </c>
      <c r="G5" s="5">
        <v>70</v>
      </c>
      <c r="H5" s="5"/>
      <c r="I5" s="5">
        <v>15</v>
      </c>
      <c r="J5" s="5"/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685</v>
      </c>
      <c r="C6" s="5">
        <v>130</v>
      </c>
      <c r="D6" s="5"/>
      <c r="E6" s="5">
        <v>145</v>
      </c>
      <c r="F6" s="5">
        <v>145</v>
      </c>
      <c r="G6" s="5">
        <v>165</v>
      </c>
      <c r="H6" s="5"/>
      <c r="I6" s="5">
        <v>100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617</v>
      </c>
      <c r="C7" s="5"/>
      <c r="D7" s="5"/>
      <c r="E7" s="5">
        <v>130</v>
      </c>
      <c r="F7" s="5">
        <v>200</v>
      </c>
      <c r="G7" s="5">
        <v>152</v>
      </c>
      <c r="H7" s="5"/>
      <c r="I7" s="5">
        <v>135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85</v>
      </c>
      <c r="C8" s="5"/>
      <c r="D8" s="5"/>
      <c r="E8" s="5">
        <v>25</v>
      </c>
      <c r="F8" s="5">
        <v>20</v>
      </c>
      <c r="G8" s="5">
        <v>25</v>
      </c>
      <c r="H8" s="5"/>
      <c r="I8" s="5">
        <v>15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80</v>
      </c>
      <c r="C9" s="5"/>
      <c r="D9" s="5"/>
      <c r="E9" s="5">
        <v>80</v>
      </c>
      <c r="F9" s="5"/>
      <c r="G9" s="5"/>
      <c r="H9" s="5"/>
      <c r="I9" s="5"/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240</v>
      </c>
      <c r="C12" s="5">
        <v>240</v>
      </c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160</v>
      </c>
      <c r="C15" s="5"/>
      <c r="D15" s="5"/>
      <c r="E15" s="5"/>
      <c r="F15" s="5"/>
      <c r="G15" s="5">
        <v>160</v>
      </c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8</v>
      </c>
      <c r="C18" s="5">
        <v>8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200</v>
      </c>
      <c r="C19" s="5"/>
      <c r="D19" s="5"/>
      <c r="E19" s="5">
        <v>200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0</v>
      </c>
      <c r="C24" s="3"/>
      <c r="D24" s="3"/>
      <c r="E24" s="3"/>
      <c r="F24" s="3"/>
      <c r="G24" s="3"/>
      <c r="H24" s="3"/>
      <c r="I24" s="3"/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35</v>
      </c>
      <c r="B25" s="1">
        <f t="shared" ref="B25:J25" si="1">SUM(B5:B24)</f>
        <v>2370</v>
      </c>
      <c r="C25" s="1">
        <f t="shared" si="1"/>
        <v>448</v>
      </c>
      <c r="D25" s="1">
        <f t="shared" si="1"/>
        <v>0</v>
      </c>
      <c r="E25" s="1">
        <f t="shared" si="1"/>
        <v>650</v>
      </c>
      <c r="F25" s="1">
        <f t="shared" si="1"/>
        <v>435</v>
      </c>
      <c r="G25" s="1">
        <f t="shared" si="1"/>
        <v>572</v>
      </c>
      <c r="H25" s="1">
        <f t="shared" si="1"/>
        <v>0</v>
      </c>
      <c r="I25" s="1">
        <f t="shared" si="1"/>
        <v>265</v>
      </c>
      <c r="J25" s="1">
        <f t="shared" si="1"/>
        <v>0</v>
      </c>
    </row>
    <row r="26" spans="1:15" ht="13.5" thickBot="1" x14ac:dyDescent="0.25"/>
    <row r="27" spans="1:15" ht="13.5" thickBot="1" x14ac:dyDescent="0.25">
      <c r="A27" s="269" t="s">
        <v>142</v>
      </c>
      <c r="B27" s="273">
        <f>SUM(C27:J27)</f>
        <v>390</v>
      </c>
      <c r="C27" s="270">
        <v>390</v>
      </c>
      <c r="D27" s="270">
        <v>0</v>
      </c>
      <c r="E27" s="270">
        <v>0</v>
      </c>
      <c r="F27" s="270">
        <v>0</v>
      </c>
      <c r="G27" s="270">
        <v>0</v>
      </c>
      <c r="H27" s="270">
        <v>0</v>
      </c>
      <c r="I27" s="270">
        <v>0</v>
      </c>
      <c r="J27" s="272">
        <v>0</v>
      </c>
    </row>
    <row r="28" spans="1:15" ht="13.5" thickBot="1" x14ac:dyDescent="0.25">
      <c r="A28" s="274" t="s">
        <v>143</v>
      </c>
      <c r="B28" s="275">
        <f>SUM(C28:J28)</f>
        <v>78</v>
      </c>
      <c r="C28" s="276">
        <v>68</v>
      </c>
      <c r="D28" s="277"/>
      <c r="E28" s="277"/>
      <c r="F28" s="277">
        <v>10</v>
      </c>
      <c r="G28" s="277"/>
      <c r="H28" s="277"/>
      <c r="I28" s="277"/>
      <c r="J28" s="278"/>
      <c r="N28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workbookViewId="0">
      <selection activeCell="A51" sqref="A51:E52"/>
    </sheetView>
  </sheetViews>
  <sheetFormatPr defaultRowHeight="12.75" x14ac:dyDescent="0.2"/>
  <cols>
    <col min="1" max="1" width="26.140625" bestFit="1" customWidth="1"/>
    <col min="2" max="2" width="13.5703125" customWidth="1"/>
  </cols>
  <sheetData>
    <row r="3" spans="1:8" ht="17.25" customHeight="1" x14ac:dyDescent="0.2">
      <c r="A3" s="297" t="s">
        <v>163</v>
      </c>
    </row>
    <row r="4" spans="1:8" ht="15" x14ac:dyDescent="0.25">
      <c r="A4" s="261" t="s">
        <v>165</v>
      </c>
      <c r="B4" s="262">
        <f>Περιβάλλον!B3</f>
        <v>8300</v>
      </c>
      <c r="C4" s="261" t="s">
        <v>164</v>
      </c>
      <c r="D4" s="5"/>
      <c r="E4" s="5"/>
      <c r="F4" s="5"/>
      <c r="G4" s="5"/>
      <c r="H4" s="5"/>
    </row>
    <row r="5" spans="1:8" ht="15" x14ac:dyDescent="0.25">
      <c r="A5" s="261" t="s">
        <v>151</v>
      </c>
      <c r="B5" s="262">
        <f>Περιβάλλον!B4</f>
        <v>3900</v>
      </c>
      <c r="C5" s="261" t="s">
        <v>164</v>
      </c>
      <c r="D5" s="5"/>
      <c r="E5" s="5"/>
      <c r="F5" s="263"/>
      <c r="G5" s="5"/>
      <c r="H5" s="5"/>
    </row>
    <row r="6" spans="1:8" ht="15" x14ac:dyDescent="0.25">
      <c r="A6" s="261" t="s">
        <v>136</v>
      </c>
      <c r="B6" s="262">
        <f>Ε1!B29+Ε2!B27+Ε3!B27+Ε4!B27</f>
        <v>4925</v>
      </c>
      <c r="C6" s="261" t="s">
        <v>164</v>
      </c>
      <c r="D6" s="5"/>
      <c r="E6" s="5"/>
      <c r="F6" s="5"/>
      <c r="G6" s="5"/>
      <c r="H6" s="5"/>
    </row>
    <row r="7" spans="1:8" ht="15" x14ac:dyDescent="0.25">
      <c r="A7" s="261" t="s">
        <v>7</v>
      </c>
      <c r="B7" s="262">
        <f>Ε1!B30+Ε2!B28+Ε3!B28+Ε4!B28</f>
        <v>432.5</v>
      </c>
      <c r="C7" s="261" t="s">
        <v>164</v>
      </c>
      <c r="D7" s="5"/>
      <c r="E7" s="5"/>
      <c r="F7" s="5"/>
      <c r="G7" s="5"/>
      <c r="H7" s="5"/>
    </row>
    <row r="8" spans="1:8" ht="13.5" thickBot="1" x14ac:dyDescent="0.25"/>
    <row r="9" spans="1:8" ht="28.5" customHeight="1" thickBot="1" x14ac:dyDescent="0.3">
      <c r="A9" s="264" t="s">
        <v>137</v>
      </c>
      <c r="B9" s="265">
        <f>SUM(B4:B7)</f>
        <v>17557.5</v>
      </c>
      <c r="C9" s="266" t="s">
        <v>164</v>
      </c>
    </row>
    <row r="12" spans="1:8" x14ac:dyDescent="0.2">
      <c r="A12" s="267"/>
    </row>
    <row r="13" spans="1:8" x14ac:dyDescent="0.2">
      <c r="B13" s="292">
        <f>SUM(B6:B7)</f>
        <v>5357.5</v>
      </c>
    </row>
    <row r="14" spans="1:8" x14ac:dyDescent="0.2">
      <c r="B14" s="292" t="e">
        <f>#REF!</f>
        <v>#REF!</v>
      </c>
    </row>
    <row r="15" spans="1:8" x14ac:dyDescent="0.2">
      <c r="B15" s="292" t="e">
        <f>SUM(B13:B14)</f>
        <v>#REF!</v>
      </c>
    </row>
  </sheetData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workbookViewId="0">
      <selection activeCell="A51" sqref="A51:E52"/>
    </sheetView>
  </sheetViews>
  <sheetFormatPr defaultRowHeight="12.75" x14ac:dyDescent="0.2"/>
  <cols>
    <col min="1" max="1" width="10.5703125" style="303" customWidth="1"/>
    <col min="2" max="2" width="6.28515625" style="303" customWidth="1"/>
    <col min="3" max="3" width="12.28515625" style="303" bestFit="1" customWidth="1"/>
    <col min="4" max="4" width="16.140625" style="303" bestFit="1" customWidth="1"/>
    <col min="5" max="5" width="17.140625" style="303" bestFit="1" customWidth="1"/>
    <col min="6" max="6" width="18.85546875" style="303" bestFit="1" customWidth="1"/>
    <col min="7" max="251" width="9.140625" style="303"/>
    <col min="252" max="252" width="7.140625" style="303" customWidth="1"/>
    <col min="253" max="253" width="4.140625" style="303" customWidth="1"/>
    <col min="254" max="254" width="10" style="303" bestFit="1" customWidth="1"/>
    <col min="255" max="255" width="11.5703125" style="303" bestFit="1" customWidth="1"/>
    <col min="256" max="256" width="12.5703125" style="303" bestFit="1" customWidth="1"/>
    <col min="257" max="257" width="20" style="303" customWidth="1"/>
    <col min="258" max="258" width="19.7109375" style="303" customWidth="1"/>
    <col min="259" max="259" width="6.85546875" style="303" customWidth="1"/>
    <col min="260" max="260" width="3.5703125" style="303" customWidth="1"/>
    <col min="261" max="261" width="5.5703125" style="303" customWidth="1"/>
    <col min="262" max="262" width="11.5703125" style="303" bestFit="1" customWidth="1"/>
    <col min="263" max="507" width="9.140625" style="303"/>
    <col min="508" max="508" width="7.140625" style="303" customWidth="1"/>
    <col min="509" max="509" width="4.140625" style="303" customWidth="1"/>
    <col min="510" max="510" width="10" style="303" bestFit="1" customWidth="1"/>
    <col min="511" max="511" width="11.5703125" style="303" bestFit="1" customWidth="1"/>
    <col min="512" max="512" width="12.5703125" style="303" bestFit="1" customWidth="1"/>
    <col min="513" max="513" width="20" style="303" customWidth="1"/>
    <col min="514" max="514" width="19.7109375" style="303" customWidth="1"/>
    <col min="515" max="515" width="6.85546875" style="303" customWidth="1"/>
    <col min="516" max="516" width="3.5703125" style="303" customWidth="1"/>
    <col min="517" max="517" width="5.5703125" style="303" customWidth="1"/>
    <col min="518" max="518" width="11.5703125" style="303" bestFit="1" customWidth="1"/>
    <col min="519" max="763" width="9.140625" style="303"/>
    <col min="764" max="764" width="7.140625" style="303" customWidth="1"/>
    <col min="765" max="765" width="4.140625" style="303" customWidth="1"/>
    <col min="766" max="766" width="10" style="303" bestFit="1" customWidth="1"/>
    <col min="767" max="767" width="11.5703125" style="303" bestFit="1" customWidth="1"/>
    <col min="768" max="768" width="12.5703125" style="303" bestFit="1" customWidth="1"/>
    <col min="769" max="769" width="20" style="303" customWidth="1"/>
    <col min="770" max="770" width="19.7109375" style="303" customWidth="1"/>
    <col min="771" max="771" width="6.85546875" style="303" customWidth="1"/>
    <col min="772" max="772" width="3.5703125" style="303" customWidth="1"/>
    <col min="773" max="773" width="5.5703125" style="303" customWidth="1"/>
    <col min="774" max="774" width="11.5703125" style="303" bestFit="1" customWidth="1"/>
    <col min="775" max="1019" width="9.140625" style="303"/>
    <col min="1020" max="1020" width="7.140625" style="303" customWidth="1"/>
    <col min="1021" max="1021" width="4.140625" style="303" customWidth="1"/>
    <col min="1022" max="1022" width="10" style="303" bestFit="1" customWidth="1"/>
    <col min="1023" max="1023" width="11.5703125" style="303" bestFit="1" customWidth="1"/>
    <col min="1024" max="1024" width="12.5703125" style="303" bestFit="1" customWidth="1"/>
    <col min="1025" max="1025" width="20" style="303" customWidth="1"/>
    <col min="1026" max="1026" width="19.7109375" style="303" customWidth="1"/>
    <col min="1027" max="1027" width="6.85546875" style="303" customWidth="1"/>
    <col min="1028" max="1028" width="3.5703125" style="303" customWidth="1"/>
    <col min="1029" max="1029" width="5.5703125" style="303" customWidth="1"/>
    <col min="1030" max="1030" width="11.5703125" style="303" bestFit="1" customWidth="1"/>
    <col min="1031" max="1275" width="9.140625" style="303"/>
    <col min="1276" max="1276" width="7.140625" style="303" customWidth="1"/>
    <col min="1277" max="1277" width="4.140625" style="303" customWidth="1"/>
    <col min="1278" max="1278" width="10" style="303" bestFit="1" customWidth="1"/>
    <col min="1279" max="1279" width="11.5703125" style="303" bestFit="1" customWidth="1"/>
    <col min="1280" max="1280" width="12.5703125" style="303" bestFit="1" customWidth="1"/>
    <col min="1281" max="1281" width="20" style="303" customWidth="1"/>
    <col min="1282" max="1282" width="19.7109375" style="303" customWidth="1"/>
    <col min="1283" max="1283" width="6.85546875" style="303" customWidth="1"/>
    <col min="1284" max="1284" width="3.5703125" style="303" customWidth="1"/>
    <col min="1285" max="1285" width="5.5703125" style="303" customWidth="1"/>
    <col min="1286" max="1286" width="11.5703125" style="303" bestFit="1" customWidth="1"/>
    <col min="1287" max="1531" width="9.140625" style="303"/>
    <col min="1532" max="1532" width="7.140625" style="303" customWidth="1"/>
    <col min="1533" max="1533" width="4.140625" style="303" customWidth="1"/>
    <col min="1534" max="1534" width="10" style="303" bestFit="1" customWidth="1"/>
    <col min="1535" max="1535" width="11.5703125" style="303" bestFit="1" customWidth="1"/>
    <col min="1536" max="1536" width="12.5703125" style="303" bestFit="1" customWidth="1"/>
    <col min="1537" max="1537" width="20" style="303" customWidth="1"/>
    <col min="1538" max="1538" width="19.7109375" style="303" customWidth="1"/>
    <col min="1539" max="1539" width="6.85546875" style="303" customWidth="1"/>
    <col min="1540" max="1540" width="3.5703125" style="303" customWidth="1"/>
    <col min="1541" max="1541" width="5.5703125" style="303" customWidth="1"/>
    <col min="1542" max="1542" width="11.5703125" style="303" bestFit="1" customWidth="1"/>
    <col min="1543" max="1787" width="9.140625" style="303"/>
    <col min="1788" max="1788" width="7.140625" style="303" customWidth="1"/>
    <col min="1789" max="1789" width="4.140625" style="303" customWidth="1"/>
    <col min="1790" max="1790" width="10" style="303" bestFit="1" customWidth="1"/>
    <col min="1791" max="1791" width="11.5703125" style="303" bestFit="1" customWidth="1"/>
    <col min="1792" max="1792" width="12.5703125" style="303" bestFit="1" customWidth="1"/>
    <col min="1793" max="1793" width="20" style="303" customWidth="1"/>
    <col min="1794" max="1794" width="19.7109375" style="303" customWidth="1"/>
    <col min="1795" max="1795" width="6.85546875" style="303" customWidth="1"/>
    <col min="1796" max="1796" width="3.5703125" style="303" customWidth="1"/>
    <col min="1797" max="1797" width="5.5703125" style="303" customWidth="1"/>
    <col min="1798" max="1798" width="11.5703125" style="303" bestFit="1" customWidth="1"/>
    <col min="1799" max="2043" width="9.140625" style="303"/>
    <col min="2044" max="2044" width="7.140625" style="303" customWidth="1"/>
    <col min="2045" max="2045" width="4.140625" style="303" customWidth="1"/>
    <col min="2046" max="2046" width="10" style="303" bestFit="1" customWidth="1"/>
    <col min="2047" max="2047" width="11.5703125" style="303" bestFit="1" customWidth="1"/>
    <col min="2048" max="2048" width="12.5703125" style="303" bestFit="1" customWidth="1"/>
    <col min="2049" max="2049" width="20" style="303" customWidth="1"/>
    <col min="2050" max="2050" width="19.7109375" style="303" customWidth="1"/>
    <col min="2051" max="2051" width="6.85546875" style="303" customWidth="1"/>
    <col min="2052" max="2052" width="3.5703125" style="303" customWidth="1"/>
    <col min="2053" max="2053" width="5.5703125" style="303" customWidth="1"/>
    <col min="2054" max="2054" width="11.5703125" style="303" bestFit="1" customWidth="1"/>
    <col min="2055" max="2299" width="9.140625" style="303"/>
    <col min="2300" max="2300" width="7.140625" style="303" customWidth="1"/>
    <col min="2301" max="2301" width="4.140625" style="303" customWidth="1"/>
    <col min="2302" max="2302" width="10" style="303" bestFit="1" customWidth="1"/>
    <col min="2303" max="2303" width="11.5703125" style="303" bestFit="1" customWidth="1"/>
    <col min="2304" max="2304" width="12.5703125" style="303" bestFit="1" customWidth="1"/>
    <col min="2305" max="2305" width="20" style="303" customWidth="1"/>
    <col min="2306" max="2306" width="19.7109375" style="303" customWidth="1"/>
    <col min="2307" max="2307" width="6.85546875" style="303" customWidth="1"/>
    <col min="2308" max="2308" width="3.5703125" style="303" customWidth="1"/>
    <col min="2309" max="2309" width="5.5703125" style="303" customWidth="1"/>
    <col min="2310" max="2310" width="11.5703125" style="303" bestFit="1" customWidth="1"/>
    <col min="2311" max="2555" width="9.140625" style="303"/>
    <col min="2556" max="2556" width="7.140625" style="303" customWidth="1"/>
    <col min="2557" max="2557" width="4.140625" style="303" customWidth="1"/>
    <col min="2558" max="2558" width="10" style="303" bestFit="1" customWidth="1"/>
    <col min="2559" max="2559" width="11.5703125" style="303" bestFit="1" customWidth="1"/>
    <col min="2560" max="2560" width="12.5703125" style="303" bestFit="1" customWidth="1"/>
    <col min="2561" max="2561" width="20" style="303" customWidth="1"/>
    <col min="2562" max="2562" width="19.7109375" style="303" customWidth="1"/>
    <col min="2563" max="2563" width="6.85546875" style="303" customWidth="1"/>
    <col min="2564" max="2564" width="3.5703125" style="303" customWidth="1"/>
    <col min="2565" max="2565" width="5.5703125" style="303" customWidth="1"/>
    <col min="2566" max="2566" width="11.5703125" style="303" bestFit="1" customWidth="1"/>
    <col min="2567" max="2811" width="9.140625" style="303"/>
    <col min="2812" max="2812" width="7.140625" style="303" customWidth="1"/>
    <col min="2813" max="2813" width="4.140625" style="303" customWidth="1"/>
    <col min="2814" max="2814" width="10" style="303" bestFit="1" customWidth="1"/>
    <col min="2815" max="2815" width="11.5703125" style="303" bestFit="1" customWidth="1"/>
    <col min="2816" max="2816" width="12.5703125" style="303" bestFit="1" customWidth="1"/>
    <col min="2817" max="2817" width="20" style="303" customWidth="1"/>
    <col min="2818" max="2818" width="19.7109375" style="303" customWidth="1"/>
    <col min="2819" max="2819" width="6.85546875" style="303" customWidth="1"/>
    <col min="2820" max="2820" width="3.5703125" style="303" customWidth="1"/>
    <col min="2821" max="2821" width="5.5703125" style="303" customWidth="1"/>
    <col min="2822" max="2822" width="11.5703125" style="303" bestFit="1" customWidth="1"/>
    <col min="2823" max="3067" width="9.140625" style="303"/>
    <col min="3068" max="3068" width="7.140625" style="303" customWidth="1"/>
    <col min="3069" max="3069" width="4.140625" style="303" customWidth="1"/>
    <col min="3070" max="3070" width="10" style="303" bestFit="1" customWidth="1"/>
    <col min="3071" max="3071" width="11.5703125" style="303" bestFit="1" customWidth="1"/>
    <col min="3072" max="3072" width="12.5703125" style="303" bestFit="1" customWidth="1"/>
    <col min="3073" max="3073" width="20" style="303" customWidth="1"/>
    <col min="3074" max="3074" width="19.7109375" style="303" customWidth="1"/>
    <col min="3075" max="3075" width="6.85546875" style="303" customWidth="1"/>
    <col min="3076" max="3076" width="3.5703125" style="303" customWidth="1"/>
    <col min="3077" max="3077" width="5.5703125" style="303" customWidth="1"/>
    <col min="3078" max="3078" width="11.5703125" style="303" bestFit="1" customWidth="1"/>
    <col min="3079" max="3323" width="9.140625" style="303"/>
    <col min="3324" max="3324" width="7.140625" style="303" customWidth="1"/>
    <col min="3325" max="3325" width="4.140625" style="303" customWidth="1"/>
    <col min="3326" max="3326" width="10" style="303" bestFit="1" customWidth="1"/>
    <col min="3327" max="3327" width="11.5703125" style="303" bestFit="1" customWidth="1"/>
    <col min="3328" max="3328" width="12.5703125" style="303" bestFit="1" customWidth="1"/>
    <col min="3329" max="3329" width="20" style="303" customWidth="1"/>
    <col min="3330" max="3330" width="19.7109375" style="303" customWidth="1"/>
    <col min="3331" max="3331" width="6.85546875" style="303" customWidth="1"/>
    <col min="3332" max="3332" width="3.5703125" style="303" customWidth="1"/>
    <col min="3333" max="3333" width="5.5703125" style="303" customWidth="1"/>
    <col min="3334" max="3334" width="11.5703125" style="303" bestFit="1" customWidth="1"/>
    <col min="3335" max="3579" width="9.140625" style="303"/>
    <col min="3580" max="3580" width="7.140625" style="303" customWidth="1"/>
    <col min="3581" max="3581" width="4.140625" style="303" customWidth="1"/>
    <col min="3582" max="3582" width="10" style="303" bestFit="1" customWidth="1"/>
    <col min="3583" max="3583" width="11.5703125" style="303" bestFit="1" customWidth="1"/>
    <col min="3584" max="3584" width="12.5703125" style="303" bestFit="1" customWidth="1"/>
    <col min="3585" max="3585" width="20" style="303" customWidth="1"/>
    <col min="3586" max="3586" width="19.7109375" style="303" customWidth="1"/>
    <col min="3587" max="3587" width="6.85546875" style="303" customWidth="1"/>
    <col min="3588" max="3588" width="3.5703125" style="303" customWidth="1"/>
    <col min="3589" max="3589" width="5.5703125" style="303" customWidth="1"/>
    <col min="3590" max="3590" width="11.5703125" style="303" bestFit="1" customWidth="1"/>
    <col min="3591" max="3835" width="9.140625" style="303"/>
    <col min="3836" max="3836" width="7.140625" style="303" customWidth="1"/>
    <col min="3837" max="3837" width="4.140625" style="303" customWidth="1"/>
    <col min="3838" max="3838" width="10" style="303" bestFit="1" customWidth="1"/>
    <col min="3839" max="3839" width="11.5703125" style="303" bestFit="1" customWidth="1"/>
    <col min="3840" max="3840" width="12.5703125" style="303" bestFit="1" customWidth="1"/>
    <col min="3841" max="3841" width="20" style="303" customWidth="1"/>
    <col min="3842" max="3842" width="19.7109375" style="303" customWidth="1"/>
    <col min="3843" max="3843" width="6.85546875" style="303" customWidth="1"/>
    <col min="3844" max="3844" width="3.5703125" style="303" customWidth="1"/>
    <col min="3845" max="3845" width="5.5703125" style="303" customWidth="1"/>
    <col min="3846" max="3846" width="11.5703125" style="303" bestFit="1" customWidth="1"/>
    <col min="3847" max="4091" width="9.140625" style="303"/>
    <col min="4092" max="4092" width="7.140625" style="303" customWidth="1"/>
    <col min="4093" max="4093" width="4.140625" style="303" customWidth="1"/>
    <col min="4094" max="4094" width="10" style="303" bestFit="1" customWidth="1"/>
    <col min="4095" max="4095" width="11.5703125" style="303" bestFit="1" customWidth="1"/>
    <col min="4096" max="4096" width="12.5703125" style="303" bestFit="1" customWidth="1"/>
    <col min="4097" max="4097" width="20" style="303" customWidth="1"/>
    <col min="4098" max="4098" width="19.7109375" style="303" customWidth="1"/>
    <col min="4099" max="4099" width="6.85546875" style="303" customWidth="1"/>
    <col min="4100" max="4100" width="3.5703125" style="303" customWidth="1"/>
    <col min="4101" max="4101" width="5.5703125" style="303" customWidth="1"/>
    <col min="4102" max="4102" width="11.5703125" style="303" bestFit="1" customWidth="1"/>
    <col min="4103" max="4347" width="9.140625" style="303"/>
    <col min="4348" max="4348" width="7.140625" style="303" customWidth="1"/>
    <col min="4349" max="4349" width="4.140625" style="303" customWidth="1"/>
    <col min="4350" max="4350" width="10" style="303" bestFit="1" customWidth="1"/>
    <col min="4351" max="4351" width="11.5703125" style="303" bestFit="1" customWidth="1"/>
    <col min="4352" max="4352" width="12.5703125" style="303" bestFit="1" customWidth="1"/>
    <col min="4353" max="4353" width="20" style="303" customWidth="1"/>
    <col min="4354" max="4354" width="19.7109375" style="303" customWidth="1"/>
    <col min="4355" max="4355" width="6.85546875" style="303" customWidth="1"/>
    <col min="4356" max="4356" width="3.5703125" style="303" customWidth="1"/>
    <col min="4357" max="4357" width="5.5703125" style="303" customWidth="1"/>
    <col min="4358" max="4358" width="11.5703125" style="303" bestFit="1" customWidth="1"/>
    <col min="4359" max="4603" width="9.140625" style="303"/>
    <col min="4604" max="4604" width="7.140625" style="303" customWidth="1"/>
    <col min="4605" max="4605" width="4.140625" style="303" customWidth="1"/>
    <col min="4606" max="4606" width="10" style="303" bestFit="1" customWidth="1"/>
    <col min="4607" max="4607" width="11.5703125" style="303" bestFit="1" customWidth="1"/>
    <col min="4608" max="4608" width="12.5703125" style="303" bestFit="1" customWidth="1"/>
    <col min="4609" max="4609" width="20" style="303" customWidth="1"/>
    <col min="4610" max="4610" width="19.7109375" style="303" customWidth="1"/>
    <col min="4611" max="4611" width="6.85546875" style="303" customWidth="1"/>
    <col min="4612" max="4612" width="3.5703125" style="303" customWidth="1"/>
    <col min="4613" max="4613" width="5.5703125" style="303" customWidth="1"/>
    <col min="4614" max="4614" width="11.5703125" style="303" bestFit="1" customWidth="1"/>
    <col min="4615" max="4859" width="9.140625" style="303"/>
    <col min="4860" max="4860" width="7.140625" style="303" customWidth="1"/>
    <col min="4861" max="4861" width="4.140625" style="303" customWidth="1"/>
    <col min="4862" max="4862" width="10" style="303" bestFit="1" customWidth="1"/>
    <col min="4863" max="4863" width="11.5703125" style="303" bestFit="1" customWidth="1"/>
    <col min="4864" max="4864" width="12.5703125" style="303" bestFit="1" customWidth="1"/>
    <col min="4865" max="4865" width="20" style="303" customWidth="1"/>
    <col min="4866" max="4866" width="19.7109375" style="303" customWidth="1"/>
    <col min="4867" max="4867" width="6.85546875" style="303" customWidth="1"/>
    <col min="4868" max="4868" width="3.5703125" style="303" customWidth="1"/>
    <col min="4869" max="4869" width="5.5703125" style="303" customWidth="1"/>
    <col min="4870" max="4870" width="11.5703125" style="303" bestFit="1" customWidth="1"/>
    <col min="4871" max="5115" width="9.140625" style="303"/>
    <col min="5116" max="5116" width="7.140625" style="303" customWidth="1"/>
    <col min="5117" max="5117" width="4.140625" style="303" customWidth="1"/>
    <col min="5118" max="5118" width="10" style="303" bestFit="1" customWidth="1"/>
    <col min="5119" max="5119" width="11.5703125" style="303" bestFit="1" customWidth="1"/>
    <col min="5120" max="5120" width="12.5703125" style="303" bestFit="1" customWidth="1"/>
    <col min="5121" max="5121" width="20" style="303" customWidth="1"/>
    <col min="5122" max="5122" width="19.7109375" style="303" customWidth="1"/>
    <col min="5123" max="5123" width="6.85546875" style="303" customWidth="1"/>
    <col min="5124" max="5124" width="3.5703125" style="303" customWidth="1"/>
    <col min="5125" max="5125" width="5.5703125" style="303" customWidth="1"/>
    <col min="5126" max="5126" width="11.5703125" style="303" bestFit="1" customWidth="1"/>
    <col min="5127" max="5371" width="9.140625" style="303"/>
    <col min="5372" max="5372" width="7.140625" style="303" customWidth="1"/>
    <col min="5373" max="5373" width="4.140625" style="303" customWidth="1"/>
    <col min="5374" max="5374" width="10" style="303" bestFit="1" customWidth="1"/>
    <col min="5375" max="5375" width="11.5703125" style="303" bestFit="1" customWidth="1"/>
    <col min="5376" max="5376" width="12.5703125" style="303" bestFit="1" customWidth="1"/>
    <col min="5377" max="5377" width="20" style="303" customWidth="1"/>
    <col min="5378" max="5378" width="19.7109375" style="303" customWidth="1"/>
    <col min="5379" max="5379" width="6.85546875" style="303" customWidth="1"/>
    <col min="5380" max="5380" width="3.5703125" style="303" customWidth="1"/>
    <col min="5381" max="5381" width="5.5703125" style="303" customWidth="1"/>
    <col min="5382" max="5382" width="11.5703125" style="303" bestFit="1" customWidth="1"/>
    <col min="5383" max="5627" width="9.140625" style="303"/>
    <col min="5628" max="5628" width="7.140625" style="303" customWidth="1"/>
    <col min="5629" max="5629" width="4.140625" style="303" customWidth="1"/>
    <col min="5630" max="5630" width="10" style="303" bestFit="1" customWidth="1"/>
    <col min="5631" max="5631" width="11.5703125" style="303" bestFit="1" customWidth="1"/>
    <col min="5632" max="5632" width="12.5703125" style="303" bestFit="1" customWidth="1"/>
    <col min="5633" max="5633" width="20" style="303" customWidth="1"/>
    <col min="5634" max="5634" width="19.7109375" style="303" customWidth="1"/>
    <col min="5635" max="5635" width="6.85546875" style="303" customWidth="1"/>
    <col min="5636" max="5636" width="3.5703125" style="303" customWidth="1"/>
    <col min="5637" max="5637" width="5.5703125" style="303" customWidth="1"/>
    <col min="5638" max="5638" width="11.5703125" style="303" bestFit="1" customWidth="1"/>
    <col min="5639" max="5883" width="9.140625" style="303"/>
    <col min="5884" max="5884" width="7.140625" style="303" customWidth="1"/>
    <col min="5885" max="5885" width="4.140625" style="303" customWidth="1"/>
    <col min="5886" max="5886" width="10" style="303" bestFit="1" customWidth="1"/>
    <col min="5887" max="5887" width="11.5703125" style="303" bestFit="1" customWidth="1"/>
    <col min="5888" max="5888" width="12.5703125" style="303" bestFit="1" customWidth="1"/>
    <col min="5889" max="5889" width="20" style="303" customWidth="1"/>
    <col min="5890" max="5890" width="19.7109375" style="303" customWidth="1"/>
    <col min="5891" max="5891" width="6.85546875" style="303" customWidth="1"/>
    <col min="5892" max="5892" width="3.5703125" style="303" customWidth="1"/>
    <col min="5893" max="5893" width="5.5703125" style="303" customWidth="1"/>
    <col min="5894" max="5894" width="11.5703125" style="303" bestFit="1" customWidth="1"/>
    <col min="5895" max="6139" width="9.140625" style="303"/>
    <col min="6140" max="6140" width="7.140625" style="303" customWidth="1"/>
    <col min="6141" max="6141" width="4.140625" style="303" customWidth="1"/>
    <col min="6142" max="6142" width="10" style="303" bestFit="1" customWidth="1"/>
    <col min="6143" max="6143" width="11.5703125" style="303" bestFit="1" customWidth="1"/>
    <col min="6144" max="6144" width="12.5703125" style="303" bestFit="1" customWidth="1"/>
    <col min="6145" max="6145" width="20" style="303" customWidth="1"/>
    <col min="6146" max="6146" width="19.7109375" style="303" customWidth="1"/>
    <col min="6147" max="6147" width="6.85546875" style="303" customWidth="1"/>
    <col min="6148" max="6148" width="3.5703125" style="303" customWidth="1"/>
    <col min="6149" max="6149" width="5.5703125" style="303" customWidth="1"/>
    <col min="6150" max="6150" width="11.5703125" style="303" bestFit="1" customWidth="1"/>
    <col min="6151" max="6395" width="9.140625" style="303"/>
    <col min="6396" max="6396" width="7.140625" style="303" customWidth="1"/>
    <col min="6397" max="6397" width="4.140625" style="303" customWidth="1"/>
    <col min="6398" max="6398" width="10" style="303" bestFit="1" customWidth="1"/>
    <col min="6399" max="6399" width="11.5703125" style="303" bestFit="1" customWidth="1"/>
    <col min="6400" max="6400" width="12.5703125" style="303" bestFit="1" customWidth="1"/>
    <col min="6401" max="6401" width="20" style="303" customWidth="1"/>
    <col min="6402" max="6402" width="19.7109375" style="303" customWidth="1"/>
    <col min="6403" max="6403" width="6.85546875" style="303" customWidth="1"/>
    <col min="6404" max="6404" width="3.5703125" style="303" customWidth="1"/>
    <col min="6405" max="6405" width="5.5703125" style="303" customWidth="1"/>
    <col min="6406" max="6406" width="11.5703125" style="303" bestFit="1" customWidth="1"/>
    <col min="6407" max="6651" width="9.140625" style="303"/>
    <col min="6652" max="6652" width="7.140625" style="303" customWidth="1"/>
    <col min="6653" max="6653" width="4.140625" style="303" customWidth="1"/>
    <col min="6654" max="6654" width="10" style="303" bestFit="1" customWidth="1"/>
    <col min="6655" max="6655" width="11.5703125" style="303" bestFit="1" customWidth="1"/>
    <col min="6656" max="6656" width="12.5703125" style="303" bestFit="1" customWidth="1"/>
    <col min="6657" max="6657" width="20" style="303" customWidth="1"/>
    <col min="6658" max="6658" width="19.7109375" style="303" customWidth="1"/>
    <col min="6659" max="6659" width="6.85546875" style="303" customWidth="1"/>
    <col min="6660" max="6660" width="3.5703125" style="303" customWidth="1"/>
    <col min="6661" max="6661" width="5.5703125" style="303" customWidth="1"/>
    <col min="6662" max="6662" width="11.5703125" style="303" bestFit="1" customWidth="1"/>
    <col min="6663" max="6907" width="9.140625" style="303"/>
    <col min="6908" max="6908" width="7.140625" style="303" customWidth="1"/>
    <col min="6909" max="6909" width="4.140625" style="303" customWidth="1"/>
    <col min="6910" max="6910" width="10" style="303" bestFit="1" customWidth="1"/>
    <col min="6911" max="6911" width="11.5703125" style="303" bestFit="1" customWidth="1"/>
    <col min="6912" max="6912" width="12.5703125" style="303" bestFit="1" customWidth="1"/>
    <col min="6913" max="6913" width="20" style="303" customWidth="1"/>
    <col min="6914" max="6914" width="19.7109375" style="303" customWidth="1"/>
    <col min="6915" max="6915" width="6.85546875" style="303" customWidth="1"/>
    <col min="6916" max="6916" width="3.5703125" style="303" customWidth="1"/>
    <col min="6917" max="6917" width="5.5703125" style="303" customWidth="1"/>
    <col min="6918" max="6918" width="11.5703125" style="303" bestFit="1" customWidth="1"/>
    <col min="6919" max="7163" width="9.140625" style="303"/>
    <col min="7164" max="7164" width="7.140625" style="303" customWidth="1"/>
    <col min="7165" max="7165" width="4.140625" style="303" customWidth="1"/>
    <col min="7166" max="7166" width="10" style="303" bestFit="1" customWidth="1"/>
    <col min="7167" max="7167" width="11.5703125" style="303" bestFit="1" customWidth="1"/>
    <col min="7168" max="7168" width="12.5703125" style="303" bestFit="1" customWidth="1"/>
    <col min="7169" max="7169" width="20" style="303" customWidth="1"/>
    <col min="7170" max="7170" width="19.7109375" style="303" customWidth="1"/>
    <col min="7171" max="7171" width="6.85546875" style="303" customWidth="1"/>
    <col min="7172" max="7172" width="3.5703125" style="303" customWidth="1"/>
    <col min="7173" max="7173" width="5.5703125" style="303" customWidth="1"/>
    <col min="7174" max="7174" width="11.5703125" style="303" bestFit="1" customWidth="1"/>
    <col min="7175" max="7419" width="9.140625" style="303"/>
    <col min="7420" max="7420" width="7.140625" style="303" customWidth="1"/>
    <col min="7421" max="7421" width="4.140625" style="303" customWidth="1"/>
    <col min="7422" max="7422" width="10" style="303" bestFit="1" customWidth="1"/>
    <col min="7423" max="7423" width="11.5703125" style="303" bestFit="1" customWidth="1"/>
    <col min="7424" max="7424" width="12.5703125" style="303" bestFit="1" customWidth="1"/>
    <col min="7425" max="7425" width="20" style="303" customWidth="1"/>
    <col min="7426" max="7426" width="19.7109375" style="303" customWidth="1"/>
    <col min="7427" max="7427" width="6.85546875" style="303" customWidth="1"/>
    <col min="7428" max="7428" width="3.5703125" style="303" customWidth="1"/>
    <col min="7429" max="7429" width="5.5703125" style="303" customWidth="1"/>
    <col min="7430" max="7430" width="11.5703125" style="303" bestFit="1" customWidth="1"/>
    <col min="7431" max="7675" width="9.140625" style="303"/>
    <col min="7676" max="7676" width="7.140625" style="303" customWidth="1"/>
    <col min="7677" max="7677" width="4.140625" style="303" customWidth="1"/>
    <col min="7678" max="7678" width="10" style="303" bestFit="1" customWidth="1"/>
    <col min="7679" max="7679" width="11.5703125" style="303" bestFit="1" customWidth="1"/>
    <col min="7680" max="7680" width="12.5703125" style="303" bestFit="1" customWidth="1"/>
    <col min="7681" max="7681" width="20" style="303" customWidth="1"/>
    <col min="7682" max="7682" width="19.7109375" style="303" customWidth="1"/>
    <col min="7683" max="7683" width="6.85546875" style="303" customWidth="1"/>
    <col min="7684" max="7684" width="3.5703125" style="303" customWidth="1"/>
    <col min="7685" max="7685" width="5.5703125" style="303" customWidth="1"/>
    <col min="7686" max="7686" width="11.5703125" style="303" bestFit="1" customWidth="1"/>
    <col min="7687" max="7931" width="9.140625" style="303"/>
    <col min="7932" max="7932" width="7.140625" style="303" customWidth="1"/>
    <col min="7933" max="7933" width="4.140625" style="303" customWidth="1"/>
    <col min="7934" max="7934" width="10" style="303" bestFit="1" customWidth="1"/>
    <col min="7935" max="7935" width="11.5703125" style="303" bestFit="1" customWidth="1"/>
    <col min="7936" max="7936" width="12.5703125" style="303" bestFit="1" customWidth="1"/>
    <col min="7937" max="7937" width="20" style="303" customWidth="1"/>
    <col min="7938" max="7938" width="19.7109375" style="303" customWidth="1"/>
    <col min="7939" max="7939" width="6.85546875" style="303" customWidth="1"/>
    <col min="7940" max="7940" width="3.5703125" style="303" customWidth="1"/>
    <col min="7941" max="7941" width="5.5703125" style="303" customWidth="1"/>
    <col min="7942" max="7942" width="11.5703125" style="303" bestFit="1" customWidth="1"/>
    <col min="7943" max="8187" width="9.140625" style="303"/>
    <col min="8188" max="8188" width="7.140625" style="303" customWidth="1"/>
    <col min="8189" max="8189" width="4.140625" style="303" customWidth="1"/>
    <col min="8190" max="8190" width="10" style="303" bestFit="1" customWidth="1"/>
    <col min="8191" max="8191" width="11.5703125" style="303" bestFit="1" customWidth="1"/>
    <col min="8192" max="8192" width="12.5703125" style="303" bestFit="1" customWidth="1"/>
    <col min="8193" max="8193" width="20" style="303" customWidth="1"/>
    <col min="8194" max="8194" width="19.7109375" style="303" customWidth="1"/>
    <col min="8195" max="8195" width="6.85546875" style="303" customWidth="1"/>
    <col min="8196" max="8196" width="3.5703125" style="303" customWidth="1"/>
    <col min="8197" max="8197" width="5.5703125" style="303" customWidth="1"/>
    <col min="8198" max="8198" width="11.5703125" style="303" bestFit="1" customWidth="1"/>
    <col min="8199" max="8443" width="9.140625" style="303"/>
    <col min="8444" max="8444" width="7.140625" style="303" customWidth="1"/>
    <col min="8445" max="8445" width="4.140625" style="303" customWidth="1"/>
    <col min="8446" max="8446" width="10" style="303" bestFit="1" customWidth="1"/>
    <col min="8447" max="8447" width="11.5703125" style="303" bestFit="1" customWidth="1"/>
    <col min="8448" max="8448" width="12.5703125" style="303" bestFit="1" customWidth="1"/>
    <col min="8449" max="8449" width="20" style="303" customWidth="1"/>
    <col min="8450" max="8450" width="19.7109375" style="303" customWidth="1"/>
    <col min="8451" max="8451" width="6.85546875" style="303" customWidth="1"/>
    <col min="8452" max="8452" width="3.5703125" style="303" customWidth="1"/>
    <col min="8453" max="8453" width="5.5703125" style="303" customWidth="1"/>
    <col min="8454" max="8454" width="11.5703125" style="303" bestFit="1" customWidth="1"/>
    <col min="8455" max="8699" width="9.140625" style="303"/>
    <col min="8700" max="8700" width="7.140625" style="303" customWidth="1"/>
    <col min="8701" max="8701" width="4.140625" style="303" customWidth="1"/>
    <col min="8702" max="8702" width="10" style="303" bestFit="1" customWidth="1"/>
    <col min="8703" max="8703" width="11.5703125" style="303" bestFit="1" customWidth="1"/>
    <col min="8704" max="8704" width="12.5703125" style="303" bestFit="1" customWidth="1"/>
    <col min="8705" max="8705" width="20" style="303" customWidth="1"/>
    <col min="8706" max="8706" width="19.7109375" style="303" customWidth="1"/>
    <col min="8707" max="8707" width="6.85546875" style="303" customWidth="1"/>
    <col min="8708" max="8708" width="3.5703125" style="303" customWidth="1"/>
    <col min="8709" max="8709" width="5.5703125" style="303" customWidth="1"/>
    <col min="8710" max="8710" width="11.5703125" style="303" bestFit="1" customWidth="1"/>
    <col min="8711" max="8955" width="9.140625" style="303"/>
    <col min="8956" max="8956" width="7.140625" style="303" customWidth="1"/>
    <col min="8957" max="8957" width="4.140625" style="303" customWidth="1"/>
    <col min="8958" max="8958" width="10" style="303" bestFit="1" customWidth="1"/>
    <col min="8959" max="8959" width="11.5703125" style="303" bestFit="1" customWidth="1"/>
    <col min="8960" max="8960" width="12.5703125" style="303" bestFit="1" customWidth="1"/>
    <col min="8961" max="8961" width="20" style="303" customWidth="1"/>
    <col min="8962" max="8962" width="19.7109375" style="303" customWidth="1"/>
    <col min="8963" max="8963" width="6.85546875" style="303" customWidth="1"/>
    <col min="8964" max="8964" width="3.5703125" style="303" customWidth="1"/>
    <col min="8965" max="8965" width="5.5703125" style="303" customWidth="1"/>
    <col min="8966" max="8966" width="11.5703125" style="303" bestFit="1" customWidth="1"/>
    <col min="8967" max="9211" width="9.140625" style="303"/>
    <col min="9212" max="9212" width="7.140625" style="303" customWidth="1"/>
    <col min="9213" max="9213" width="4.140625" style="303" customWidth="1"/>
    <col min="9214" max="9214" width="10" style="303" bestFit="1" customWidth="1"/>
    <col min="9215" max="9215" width="11.5703125" style="303" bestFit="1" customWidth="1"/>
    <col min="9216" max="9216" width="12.5703125" style="303" bestFit="1" customWidth="1"/>
    <col min="9217" max="9217" width="20" style="303" customWidth="1"/>
    <col min="9218" max="9218" width="19.7109375" style="303" customWidth="1"/>
    <col min="9219" max="9219" width="6.85546875" style="303" customWidth="1"/>
    <col min="9220" max="9220" width="3.5703125" style="303" customWidth="1"/>
    <col min="9221" max="9221" width="5.5703125" style="303" customWidth="1"/>
    <col min="9222" max="9222" width="11.5703125" style="303" bestFit="1" customWidth="1"/>
    <col min="9223" max="9467" width="9.140625" style="303"/>
    <col min="9468" max="9468" width="7.140625" style="303" customWidth="1"/>
    <col min="9469" max="9469" width="4.140625" style="303" customWidth="1"/>
    <col min="9470" max="9470" width="10" style="303" bestFit="1" customWidth="1"/>
    <col min="9471" max="9471" width="11.5703125" style="303" bestFit="1" customWidth="1"/>
    <col min="9472" max="9472" width="12.5703125" style="303" bestFit="1" customWidth="1"/>
    <col min="9473" max="9473" width="20" style="303" customWidth="1"/>
    <col min="9474" max="9474" width="19.7109375" style="303" customWidth="1"/>
    <col min="9475" max="9475" width="6.85546875" style="303" customWidth="1"/>
    <col min="9476" max="9476" width="3.5703125" style="303" customWidth="1"/>
    <col min="9477" max="9477" width="5.5703125" style="303" customWidth="1"/>
    <col min="9478" max="9478" width="11.5703125" style="303" bestFit="1" customWidth="1"/>
    <col min="9479" max="9723" width="9.140625" style="303"/>
    <col min="9724" max="9724" width="7.140625" style="303" customWidth="1"/>
    <col min="9725" max="9725" width="4.140625" style="303" customWidth="1"/>
    <col min="9726" max="9726" width="10" style="303" bestFit="1" customWidth="1"/>
    <col min="9727" max="9727" width="11.5703125" style="303" bestFit="1" customWidth="1"/>
    <col min="9728" max="9728" width="12.5703125" style="303" bestFit="1" customWidth="1"/>
    <col min="9729" max="9729" width="20" style="303" customWidth="1"/>
    <col min="9730" max="9730" width="19.7109375" style="303" customWidth="1"/>
    <col min="9731" max="9731" width="6.85546875" style="303" customWidth="1"/>
    <col min="9732" max="9732" width="3.5703125" style="303" customWidth="1"/>
    <col min="9733" max="9733" width="5.5703125" style="303" customWidth="1"/>
    <col min="9734" max="9734" width="11.5703125" style="303" bestFit="1" customWidth="1"/>
    <col min="9735" max="9979" width="9.140625" style="303"/>
    <col min="9980" max="9980" width="7.140625" style="303" customWidth="1"/>
    <col min="9981" max="9981" width="4.140625" style="303" customWidth="1"/>
    <col min="9982" max="9982" width="10" style="303" bestFit="1" customWidth="1"/>
    <col min="9983" max="9983" width="11.5703125" style="303" bestFit="1" customWidth="1"/>
    <col min="9984" max="9984" width="12.5703125" style="303" bestFit="1" customWidth="1"/>
    <col min="9985" max="9985" width="20" style="303" customWidth="1"/>
    <col min="9986" max="9986" width="19.7109375" style="303" customWidth="1"/>
    <col min="9987" max="9987" width="6.85546875" style="303" customWidth="1"/>
    <col min="9988" max="9988" width="3.5703125" style="303" customWidth="1"/>
    <col min="9989" max="9989" width="5.5703125" style="303" customWidth="1"/>
    <col min="9990" max="9990" width="11.5703125" style="303" bestFit="1" customWidth="1"/>
    <col min="9991" max="10235" width="9.140625" style="303"/>
    <col min="10236" max="10236" width="7.140625" style="303" customWidth="1"/>
    <col min="10237" max="10237" width="4.140625" style="303" customWidth="1"/>
    <col min="10238" max="10238" width="10" style="303" bestFit="1" customWidth="1"/>
    <col min="10239" max="10239" width="11.5703125" style="303" bestFit="1" customWidth="1"/>
    <col min="10240" max="10240" width="12.5703125" style="303" bestFit="1" customWidth="1"/>
    <col min="10241" max="10241" width="20" style="303" customWidth="1"/>
    <col min="10242" max="10242" width="19.7109375" style="303" customWidth="1"/>
    <col min="10243" max="10243" width="6.85546875" style="303" customWidth="1"/>
    <col min="10244" max="10244" width="3.5703125" style="303" customWidth="1"/>
    <col min="10245" max="10245" width="5.5703125" style="303" customWidth="1"/>
    <col min="10246" max="10246" width="11.5703125" style="303" bestFit="1" customWidth="1"/>
    <col min="10247" max="10491" width="9.140625" style="303"/>
    <col min="10492" max="10492" width="7.140625" style="303" customWidth="1"/>
    <col min="10493" max="10493" width="4.140625" style="303" customWidth="1"/>
    <col min="10494" max="10494" width="10" style="303" bestFit="1" customWidth="1"/>
    <col min="10495" max="10495" width="11.5703125" style="303" bestFit="1" customWidth="1"/>
    <col min="10496" max="10496" width="12.5703125" style="303" bestFit="1" customWidth="1"/>
    <col min="10497" max="10497" width="20" style="303" customWidth="1"/>
    <col min="10498" max="10498" width="19.7109375" style="303" customWidth="1"/>
    <col min="10499" max="10499" width="6.85546875" style="303" customWidth="1"/>
    <col min="10500" max="10500" width="3.5703125" style="303" customWidth="1"/>
    <col min="10501" max="10501" width="5.5703125" style="303" customWidth="1"/>
    <col min="10502" max="10502" width="11.5703125" style="303" bestFit="1" customWidth="1"/>
    <col min="10503" max="10747" width="9.140625" style="303"/>
    <col min="10748" max="10748" width="7.140625" style="303" customWidth="1"/>
    <col min="10749" max="10749" width="4.140625" style="303" customWidth="1"/>
    <col min="10750" max="10750" width="10" style="303" bestFit="1" customWidth="1"/>
    <col min="10751" max="10751" width="11.5703125" style="303" bestFit="1" customWidth="1"/>
    <col min="10752" max="10752" width="12.5703125" style="303" bestFit="1" customWidth="1"/>
    <col min="10753" max="10753" width="20" style="303" customWidth="1"/>
    <col min="10754" max="10754" width="19.7109375" style="303" customWidth="1"/>
    <col min="10755" max="10755" width="6.85546875" style="303" customWidth="1"/>
    <col min="10756" max="10756" width="3.5703125" style="303" customWidth="1"/>
    <col min="10757" max="10757" width="5.5703125" style="303" customWidth="1"/>
    <col min="10758" max="10758" width="11.5703125" style="303" bestFit="1" customWidth="1"/>
    <col min="10759" max="11003" width="9.140625" style="303"/>
    <col min="11004" max="11004" width="7.140625" style="303" customWidth="1"/>
    <col min="11005" max="11005" width="4.140625" style="303" customWidth="1"/>
    <col min="11006" max="11006" width="10" style="303" bestFit="1" customWidth="1"/>
    <col min="11007" max="11007" width="11.5703125" style="303" bestFit="1" customWidth="1"/>
    <col min="11008" max="11008" width="12.5703125" style="303" bestFit="1" customWidth="1"/>
    <col min="11009" max="11009" width="20" style="303" customWidth="1"/>
    <col min="11010" max="11010" width="19.7109375" style="303" customWidth="1"/>
    <col min="11011" max="11011" width="6.85546875" style="303" customWidth="1"/>
    <col min="11012" max="11012" width="3.5703125" style="303" customWidth="1"/>
    <col min="11013" max="11013" width="5.5703125" style="303" customWidth="1"/>
    <col min="11014" max="11014" width="11.5703125" style="303" bestFit="1" customWidth="1"/>
    <col min="11015" max="11259" width="9.140625" style="303"/>
    <col min="11260" max="11260" width="7.140625" style="303" customWidth="1"/>
    <col min="11261" max="11261" width="4.140625" style="303" customWidth="1"/>
    <col min="11262" max="11262" width="10" style="303" bestFit="1" customWidth="1"/>
    <col min="11263" max="11263" width="11.5703125" style="303" bestFit="1" customWidth="1"/>
    <col min="11264" max="11264" width="12.5703125" style="303" bestFit="1" customWidth="1"/>
    <col min="11265" max="11265" width="20" style="303" customWidth="1"/>
    <col min="11266" max="11266" width="19.7109375" style="303" customWidth="1"/>
    <col min="11267" max="11267" width="6.85546875" style="303" customWidth="1"/>
    <col min="11268" max="11268" width="3.5703125" style="303" customWidth="1"/>
    <col min="11269" max="11269" width="5.5703125" style="303" customWidth="1"/>
    <col min="11270" max="11270" width="11.5703125" style="303" bestFit="1" customWidth="1"/>
    <col min="11271" max="11515" width="9.140625" style="303"/>
    <col min="11516" max="11516" width="7.140625" style="303" customWidth="1"/>
    <col min="11517" max="11517" width="4.140625" style="303" customWidth="1"/>
    <col min="11518" max="11518" width="10" style="303" bestFit="1" customWidth="1"/>
    <col min="11519" max="11519" width="11.5703125" style="303" bestFit="1" customWidth="1"/>
    <col min="11520" max="11520" width="12.5703125" style="303" bestFit="1" customWidth="1"/>
    <col min="11521" max="11521" width="20" style="303" customWidth="1"/>
    <col min="11522" max="11522" width="19.7109375" style="303" customWidth="1"/>
    <col min="11523" max="11523" width="6.85546875" style="303" customWidth="1"/>
    <col min="11524" max="11524" width="3.5703125" style="303" customWidth="1"/>
    <col min="11525" max="11525" width="5.5703125" style="303" customWidth="1"/>
    <col min="11526" max="11526" width="11.5703125" style="303" bestFit="1" customWidth="1"/>
    <col min="11527" max="11771" width="9.140625" style="303"/>
    <col min="11772" max="11772" width="7.140625" style="303" customWidth="1"/>
    <col min="11773" max="11773" width="4.140625" style="303" customWidth="1"/>
    <col min="11774" max="11774" width="10" style="303" bestFit="1" customWidth="1"/>
    <col min="11775" max="11775" width="11.5703125" style="303" bestFit="1" customWidth="1"/>
    <col min="11776" max="11776" width="12.5703125" style="303" bestFit="1" customWidth="1"/>
    <col min="11777" max="11777" width="20" style="303" customWidth="1"/>
    <col min="11778" max="11778" width="19.7109375" style="303" customWidth="1"/>
    <col min="11779" max="11779" width="6.85546875" style="303" customWidth="1"/>
    <col min="11780" max="11780" width="3.5703125" style="303" customWidth="1"/>
    <col min="11781" max="11781" width="5.5703125" style="303" customWidth="1"/>
    <col min="11782" max="11782" width="11.5703125" style="303" bestFit="1" customWidth="1"/>
    <col min="11783" max="12027" width="9.140625" style="303"/>
    <col min="12028" max="12028" width="7.140625" style="303" customWidth="1"/>
    <col min="12029" max="12029" width="4.140625" style="303" customWidth="1"/>
    <col min="12030" max="12030" width="10" style="303" bestFit="1" customWidth="1"/>
    <col min="12031" max="12031" width="11.5703125" style="303" bestFit="1" customWidth="1"/>
    <col min="12032" max="12032" width="12.5703125" style="303" bestFit="1" customWidth="1"/>
    <col min="12033" max="12033" width="20" style="303" customWidth="1"/>
    <col min="12034" max="12034" width="19.7109375" style="303" customWidth="1"/>
    <col min="12035" max="12035" width="6.85546875" style="303" customWidth="1"/>
    <col min="12036" max="12036" width="3.5703125" style="303" customWidth="1"/>
    <col min="12037" max="12037" width="5.5703125" style="303" customWidth="1"/>
    <col min="12038" max="12038" width="11.5703125" style="303" bestFit="1" customWidth="1"/>
    <col min="12039" max="12283" width="9.140625" style="303"/>
    <col min="12284" max="12284" width="7.140625" style="303" customWidth="1"/>
    <col min="12285" max="12285" width="4.140625" style="303" customWidth="1"/>
    <col min="12286" max="12286" width="10" style="303" bestFit="1" customWidth="1"/>
    <col min="12287" max="12287" width="11.5703125" style="303" bestFit="1" customWidth="1"/>
    <col min="12288" max="12288" width="12.5703125" style="303" bestFit="1" customWidth="1"/>
    <col min="12289" max="12289" width="20" style="303" customWidth="1"/>
    <col min="12290" max="12290" width="19.7109375" style="303" customWidth="1"/>
    <col min="12291" max="12291" width="6.85546875" style="303" customWidth="1"/>
    <col min="12292" max="12292" width="3.5703125" style="303" customWidth="1"/>
    <col min="12293" max="12293" width="5.5703125" style="303" customWidth="1"/>
    <col min="12294" max="12294" width="11.5703125" style="303" bestFit="1" customWidth="1"/>
    <col min="12295" max="12539" width="9.140625" style="303"/>
    <col min="12540" max="12540" width="7.140625" style="303" customWidth="1"/>
    <col min="12541" max="12541" width="4.140625" style="303" customWidth="1"/>
    <col min="12542" max="12542" width="10" style="303" bestFit="1" customWidth="1"/>
    <col min="12543" max="12543" width="11.5703125" style="303" bestFit="1" customWidth="1"/>
    <col min="12544" max="12544" width="12.5703125" style="303" bestFit="1" customWidth="1"/>
    <col min="12545" max="12545" width="20" style="303" customWidth="1"/>
    <col min="12546" max="12546" width="19.7109375" style="303" customWidth="1"/>
    <col min="12547" max="12547" width="6.85546875" style="303" customWidth="1"/>
    <col min="12548" max="12548" width="3.5703125" style="303" customWidth="1"/>
    <col min="12549" max="12549" width="5.5703125" style="303" customWidth="1"/>
    <col min="12550" max="12550" width="11.5703125" style="303" bestFit="1" customWidth="1"/>
    <col min="12551" max="12795" width="9.140625" style="303"/>
    <col min="12796" max="12796" width="7.140625" style="303" customWidth="1"/>
    <col min="12797" max="12797" width="4.140625" style="303" customWidth="1"/>
    <col min="12798" max="12798" width="10" style="303" bestFit="1" customWidth="1"/>
    <col min="12799" max="12799" width="11.5703125" style="303" bestFit="1" customWidth="1"/>
    <col min="12800" max="12800" width="12.5703125" style="303" bestFit="1" customWidth="1"/>
    <col min="12801" max="12801" width="20" style="303" customWidth="1"/>
    <col min="12802" max="12802" width="19.7109375" style="303" customWidth="1"/>
    <col min="12803" max="12803" width="6.85546875" style="303" customWidth="1"/>
    <col min="12804" max="12804" width="3.5703125" style="303" customWidth="1"/>
    <col min="12805" max="12805" width="5.5703125" style="303" customWidth="1"/>
    <col min="12806" max="12806" width="11.5703125" style="303" bestFit="1" customWidth="1"/>
    <col min="12807" max="13051" width="9.140625" style="303"/>
    <col min="13052" max="13052" width="7.140625" style="303" customWidth="1"/>
    <col min="13053" max="13053" width="4.140625" style="303" customWidth="1"/>
    <col min="13054" max="13054" width="10" style="303" bestFit="1" customWidth="1"/>
    <col min="13055" max="13055" width="11.5703125" style="303" bestFit="1" customWidth="1"/>
    <col min="13056" max="13056" width="12.5703125" style="303" bestFit="1" customWidth="1"/>
    <col min="13057" max="13057" width="20" style="303" customWidth="1"/>
    <col min="13058" max="13058" width="19.7109375" style="303" customWidth="1"/>
    <col min="13059" max="13059" width="6.85546875" style="303" customWidth="1"/>
    <col min="13060" max="13060" width="3.5703125" style="303" customWidth="1"/>
    <col min="13061" max="13061" width="5.5703125" style="303" customWidth="1"/>
    <col min="13062" max="13062" width="11.5703125" style="303" bestFit="1" customWidth="1"/>
    <col min="13063" max="13307" width="9.140625" style="303"/>
    <col min="13308" max="13308" width="7.140625" style="303" customWidth="1"/>
    <col min="13309" max="13309" width="4.140625" style="303" customWidth="1"/>
    <col min="13310" max="13310" width="10" style="303" bestFit="1" customWidth="1"/>
    <col min="13311" max="13311" width="11.5703125" style="303" bestFit="1" customWidth="1"/>
    <col min="13312" max="13312" width="12.5703125" style="303" bestFit="1" customWidth="1"/>
    <col min="13313" max="13313" width="20" style="303" customWidth="1"/>
    <col min="13314" max="13314" width="19.7109375" style="303" customWidth="1"/>
    <col min="13315" max="13315" width="6.85546875" style="303" customWidth="1"/>
    <col min="13316" max="13316" width="3.5703125" style="303" customWidth="1"/>
    <col min="13317" max="13317" width="5.5703125" style="303" customWidth="1"/>
    <col min="13318" max="13318" width="11.5703125" style="303" bestFit="1" customWidth="1"/>
    <col min="13319" max="13563" width="9.140625" style="303"/>
    <col min="13564" max="13564" width="7.140625" style="303" customWidth="1"/>
    <col min="13565" max="13565" width="4.140625" style="303" customWidth="1"/>
    <col min="13566" max="13566" width="10" style="303" bestFit="1" customWidth="1"/>
    <col min="13567" max="13567" width="11.5703125" style="303" bestFit="1" customWidth="1"/>
    <col min="13568" max="13568" width="12.5703125" style="303" bestFit="1" customWidth="1"/>
    <col min="13569" max="13569" width="20" style="303" customWidth="1"/>
    <col min="13570" max="13570" width="19.7109375" style="303" customWidth="1"/>
    <col min="13571" max="13571" width="6.85546875" style="303" customWidth="1"/>
    <col min="13572" max="13572" width="3.5703125" style="303" customWidth="1"/>
    <col min="13573" max="13573" width="5.5703125" style="303" customWidth="1"/>
    <col min="13574" max="13574" width="11.5703125" style="303" bestFit="1" customWidth="1"/>
    <col min="13575" max="13819" width="9.140625" style="303"/>
    <col min="13820" max="13820" width="7.140625" style="303" customWidth="1"/>
    <col min="13821" max="13821" width="4.140625" style="303" customWidth="1"/>
    <col min="13822" max="13822" width="10" style="303" bestFit="1" customWidth="1"/>
    <col min="13823" max="13823" width="11.5703125" style="303" bestFit="1" customWidth="1"/>
    <col min="13824" max="13824" width="12.5703125" style="303" bestFit="1" customWidth="1"/>
    <col min="13825" max="13825" width="20" style="303" customWidth="1"/>
    <col min="13826" max="13826" width="19.7109375" style="303" customWidth="1"/>
    <col min="13827" max="13827" width="6.85546875" style="303" customWidth="1"/>
    <col min="13828" max="13828" width="3.5703125" style="303" customWidth="1"/>
    <col min="13829" max="13829" width="5.5703125" style="303" customWidth="1"/>
    <col min="13830" max="13830" width="11.5703125" style="303" bestFit="1" customWidth="1"/>
    <col min="13831" max="14075" width="9.140625" style="303"/>
    <col min="14076" max="14076" width="7.140625" style="303" customWidth="1"/>
    <col min="14077" max="14077" width="4.140625" style="303" customWidth="1"/>
    <col min="14078" max="14078" width="10" style="303" bestFit="1" customWidth="1"/>
    <col min="14079" max="14079" width="11.5703125" style="303" bestFit="1" customWidth="1"/>
    <col min="14080" max="14080" width="12.5703125" style="303" bestFit="1" customWidth="1"/>
    <col min="14081" max="14081" width="20" style="303" customWidth="1"/>
    <col min="14082" max="14082" width="19.7109375" style="303" customWidth="1"/>
    <col min="14083" max="14083" width="6.85546875" style="303" customWidth="1"/>
    <col min="14084" max="14084" width="3.5703125" style="303" customWidth="1"/>
    <col min="14085" max="14085" width="5.5703125" style="303" customWidth="1"/>
    <col min="14086" max="14086" width="11.5703125" style="303" bestFit="1" customWidth="1"/>
    <col min="14087" max="14331" width="9.140625" style="303"/>
    <col min="14332" max="14332" width="7.140625" style="303" customWidth="1"/>
    <col min="14333" max="14333" width="4.140625" style="303" customWidth="1"/>
    <col min="14334" max="14334" width="10" style="303" bestFit="1" customWidth="1"/>
    <col min="14335" max="14335" width="11.5703125" style="303" bestFit="1" customWidth="1"/>
    <col min="14336" max="14336" width="12.5703125" style="303" bestFit="1" customWidth="1"/>
    <col min="14337" max="14337" width="20" style="303" customWidth="1"/>
    <col min="14338" max="14338" width="19.7109375" style="303" customWidth="1"/>
    <col min="14339" max="14339" width="6.85546875" style="303" customWidth="1"/>
    <col min="14340" max="14340" width="3.5703125" style="303" customWidth="1"/>
    <col min="14341" max="14341" width="5.5703125" style="303" customWidth="1"/>
    <col min="14342" max="14342" width="11.5703125" style="303" bestFit="1" customWidth="1"/>
    <col min="14343" max="14587" width="9.140625" style="303"/>
    <col min="14588" max="14588" width="7.140625" style="303" customWidth="1"/>
    <col min="14589" max="14589" width="4.140625" style="303" customWidth="1"/>
    <col min="14590" max="14590" width="10" style="303" bestFit="1" customWidth="1"/>
    <col min="14591" max="14591" width="11.5703125" style="303" bestFit="1" customWidth="1"/>
    <col min="14592" max="14592" width="12.5703125" style="303" bestFit="1" customWidth="1"/>
    <col min="14593" max="14593" width="20" style="303" customWidth="1"/>
    <col min="14594" max="14594" width="19.7109375" style="303" customWidth="1"/>
    <col min="14595" max="14595" width="6.85546875" style="303" customWidth="1"/>
    <col min="14596" max="14596" width="3.5703125" style="303" customWidth="1"/>
    <col min="14597" max="14597" width="5.5703125" style="303" customWidth="1"/>
    <col min="14598" max="14598" width="11.5703125" style="303" bestFit="1" customWidth="1"/>
    <col min="14599" max="14843" width="9.140625" style="303"/>
    <col min="14844" max="14844" width="7.140625" style="303" customWidth="1"/>
    <col min="14845" max="14845" width="4.140625" style="303" customWidth="1"/>
    <col min="14846" max="14846" width="10" style="303" bestFit="1" customWidth="1"/>
    <col min="14847" max="14847" width="11.5703125" style="303" bestFit="1" customWidth="1"/>
    <col min="14848" max="14848" width="12.5703125" style="303" bestFit="1" customWidth="1"/>
    <col min="14849" max="14849" width="20" style="303" customWidth="1"/>
    <col min="14850" max="14850" width="19.7109375" style="303" customWidth="1"/>
    <col min="14851" max="14851" width="6.85546875" style="303" customWidth="1"/>
    <col min="14852" max="14852" width="3.5703125" style="303" customWidth="1"/>
    <col min="14853" max="14853" width="5.5703125" style="303" customWidth="1"/>
    <col min="14854" max="14854" width="11.5703125" style="303" bestFit="1" customWidth="1"/>
    <col min="14855" max="15099" width="9.140625" style="303"/>
    <col min="15100" max="15100" width="7.140625" style="303" customWidth="1"/>
    <col min="15101" max="15101" width="4.140625" style="303" customWidth="1"/>
    <col min="15102" max="15102" width="10" style="303" bestFit="1" customWidth="1"/>
    <col min="15103" max="15103" width="11.5703125" style="303" bestFit="1" customWidth="1"/>
    <col min="15104" max="15104" width="12.5703125" style="303" bestFit="1" customWidth="1"/>
    <col min="15105" max="15105" width="20" style="303" customWidth="1"/>
    <col min="15106" max="15106" width="19.7109375" style="303" customWidth="1"/>
    <col min="15107" max="15107" width="6.85546875" style="303" customWidth="1"/>
    <col min="15108" max="15108" width="3.5703125" style="303" customWidth="1"/>
    <col min="15109" max="15109" width="5.5703125" style="303" customWidth="1"/>
    <col min="15110" max="15110" width="11.5703125" style="303" bestFit="1" customWidth="1"/>
    <col min="15111" max="15355" width="9.140625" style="303"/>
    <col min="15356" max="15356" width="7.140625" style="303" customWidth="1"/>
    <col min="15357" max="15357" width="4.140625" style="303" customWidth="1"/>
    <col min="15358" max="15358" width="10" style="303" bestFit="1" customWidth="1"/>
    <col min="15359" max="15359" width="11.5703125" style="303" bestFit="1" customWidth="1"/>
    <col min="15360" max="15360" width="12.5703125" style="303" bestFit="1" customWidth="1"/>
    <col min="15361" max="15361" width="20" style="303" customWidth="1"/>
    <col min="15362" max="15362" width="19.7109375" style="303" customWidth="1"/>
    <col min="15363" max="15363" width="6.85546875" style="303" customWidth="1"/>
    <col min="15364" max="15364" width="3.5703125" style="303" customWidth="1"/>
    <col min="15365" max="15365" width="5.5703125" style="303" customWidth="1"/>
    <col min="15366" max="15366" width="11.5703125" style="303" bestFit="1" customWidth="1"/>
    <col min="15367" max="15611" width="9.140625" style="303"/>
    <col min="15612" max="15612" width="7.140625" style="303" customWidth="1"/>
    <col min="15613" max="15613" width="4.140625" style="303" customWidth="1"/>
    <col min="15614" max="15614" width="10" style="303" bestFit="1" customWidth="1"/>
    <col min="15615" max="15615" width="11.5703125" style="303" bestFit="1" customWidth="1"/>
    <col min="15616" max="15616" width="12.5703125" style="303" bestFit="1" customWidth="1"/>
    <col min="15617" max="15617" width="20" style="303" customWidth="1"/>
    <col min="15618" max="15618" width="19.7109375" style="303" customWidth="1"/>
    <col min="15619" max="15619" width="6.85546875" style="303" customWidth="1"/>
    <col min="15620" max="15620" width="3.5703125" style="303" customWidth="1"/>
    <col min="15621" max="15621" width="5.5703125" style="303" customWidth="1"/>
    <col min="15622" max="15622" width="11.5703125" style="303" bestFit="1" customWidth="1"/>
    <col min="15623" max="15867" width="9.140625" style="303"/>
    <col min="15868" max="15868" width="7.140625" style="303" customWidth="1"/>
    <col min="15869" max="15869" width="4.140625" style="303" customWidth="1"/>
    <col min="15870" max="15870" width="10" style="303" bestFit="1" customWidth="1"/>
    <col min="15871" max="15871" width="11.5703125" style="303" bestFit="1" customWidth="1"/>
    <col min="15872" max="15872" width="12.5703125" style="303" bestFit="1" customWidth="1"/>
    <col min="15873" max="15873" width="20" style="303" customWidth="1"/>
    <col min="15874" max="15874" width="19.7109375" style="303" customWidth="1"/>
    <col min="15875" max="15875" width="6.85546875" style="303" customWidth="1"/>
    <col min="15876" max="15876" width="3.5703125" style="303" customWidth="1"/>
    <col min="15877" max="15877" width="5.5703125" style="303" customWidth="1"/>
    <col min="15878" max="15878" width="11.5703125" style="303" bestFit="1" customWidth="1"/>
    <col min="15879" max="16123" width="9.140625" style="303"/>
    <col min="16124" max="16124" width="7.140625" style="303" customWidth="1"/>
    <col min="16125" max="16125" width="4.140625" style="303" customWidth="1"/>
    <col min="16126" max="16126" width="10" style="303" bestFit="1" customWidth="1"/>
    <col min="16127" max="16127" width="11.5703125" style="303" bestFit="1" customWidth="1"/>
    <col min="16128" max="16128" width="12.5703125" style="303" bestFit="1" customWidth="1"/>
    <col min="16129" max="16129" width="20" style="303" customWidth="1"/>
    <col min="16130" max="16130" width="19.7109375" style="303" customWidth="1"/>
    <col min="16131" max="16131" width="6.85546875" style="303" customWidth="1"/>
    <col min="16132" max="16132" width="3.5703125" style="303" customWidth="1"/>
    <col min="16133" max="16133" width="5.5703125" style="303" customWidth="1"/>
    <col min="16134" max="16134" width="11.5703125" style="303" bestFit="1" customWidth="1"/>
    <col min="16135" max="16384" width="9.140625" style="303"/>
  </cols>
  <sheetData>
    <row r="2" spans="1:6" x14ac:dyDescent="0.2">
      <c r="C2" s="303" t="s">
        <v>167</v>
      </c>
      <c r="D2" s="304" t="s">
        <v>168</v>
      </c>
      <c r="E2" s="304" t="s">
        <v>169</v>
      </c>
      <c r="F2" s="305" t="s">
        <v>170</v>
      </c>
    </row>
    <row r="3" spans="1:6" x14ac:dyDescent="0.2">
      <c r="C3" s="306" t="s">
        <v>171</v>
      </c>
      <c r="D3" s="306"/>
      <c r="E3" s="306"/>
      <c r="F3" s="303" t="s">
        <v>172</v>
      </c>
    </row>
    <row r="4" spans="1:6" x14ac:dyDescent="0.2">
      <c r="C4" s="306" t="s">
        <v>171</v>
      </c>
      <c r="D4" s="306"/>
      <c r="E4" s="306"/>
      <c r="F4" s="303" t="s">
        <v>173</v>
      </c>
    </row>
    <row r="5" spans="1:6" x14ac:dyDescent="0.2">
      <c r="C5" s="306" t="s">
        <v>171</v>
      </c>
      <c r="D5" s="306"/>
      <c r="E5" s="306"/>
      <c r="F5" s="303" t="s">
        <v>174</v>
      </c>
    </row>
    <row r="6" spans="1:6" x14ac:dyDescent="0.2">
      <c r="C6" s="306"/>
      <c r="D6" s="306"/>
      <c r="E6" s="306" t="s">
        <v>175</v>
      </c>
      <c r="F6" s="303" t="s">
        <v>176</v>
      </c>
    </row>
    <row r="7" spans="1:6" x14ac:dyDescent="0.2">
      <c r="C7" s="306" t="s">
        <v>171</v>
      </c>
      <c r="D7" s="306"/>
      <c r="E7" s="306"/>
      <c r="F7" s="303" t="s">
        <v>177</v>
      </c>
    </row>
    <row r="8" spans="1:6" x14ac:dyDescent="0.2">
      <c r="D8" s="306"/>
      <c r="E8" s="306" t="s">
        <v>175</v>
      </c>
      <c r="F8" s="303" t="s">
        <v>178</v>
      </c>
    </row>
    <row r="9" spans="1:6" x14ac:dyDescent="0.2">
      <c r="C9" s="306"/>
      <c r="D9" s="306" t="s">
        <v>179</v>
      </c>
      <c r="E9" s="306"/>
      <c r="F9" s="303" t="s">
        <v>180</v>
      </c>
    </row>
    <row r="10" spans="1:6" x14ac:dyDescent="0.2">
      <c r="C10" s="306" t="s">
        <v>171</v>
      </c>
      <c r="D10" s="306"/>
      <c r="E10" s="306"/>
      <c r="F10" s="303" t="s">
        <v>181</v>
      </c>
    </row>
    <row r="11" spans="1:6" x14ac:dyDescent="0.2">
      <c r="C11" s="306"/>
      <c r="D11" s="306"/>
      <c r="E11" s="306" t="s">
        <v>175</v>
      </c>
      <c r="F11" s="303" t="s">
        <v>182</v>
      </c>
    </row>
    <row r="12" spans="1:6" x14ac:dyDescent="0.2">
      <c r="C12" s="306"/>
      <c r="D12" s="306" t="s">
        <v>179</v>
      </c>
      <c r="E12" s="306"/>
      <c r="F12" s="303" t="s">
        <v>183</v>
      </c>
    </row>
    <row r="13" spans="1:6" x14ac:dyDescent="0.2">
      <c r="C13" s="306"/>
      <c r="D13" s="306"/>
      <c r="E13" s="306" t="s">
        <v>175</v>
      </c>
      <c r="F13" s="303" t="s">
        <v>184</v>
      </c>
    </row>
    <row r="14" spans="1:6" x14ac:dyDescent="0.2">
      <c r="C14" s="306" t="s">
        <v>171</v>
      </c>
      <c r="D14" s="306"/>
      <c r="E14" s="306"/>
      <c r="F14" s="303" t="s">
        <v>185</v>
      </c>
    </row>
    <row r="15" spans="1:6" x14ac:dyDescent="0.2">
      <c r="A15" s="303" t="s">
        <v>186</v>
      </c>
      <c r="B15" s="306">
        <f>SUM(C15:E15)</f>
        <v>12</v>
      </c>
      <c r="C15" s="306">
        <f>COUNTA(C3:C14)</f>
        <v>6</v>
      </c>
      <c r="D15" s="306">
        <f>COUNTA(D3:D14)</f>
        <v>2</v>
      </c>
      <c r="E15" s="306">
        <f>COUNTA(E3:E14)</f>
        <v>4</v>
      </c>
      <c r="F15" s="307">
        <f>COUNTA(F3:F14)</f>
        <v>12</v>
      </c>
    </row>
    <row r="16" spans="1:6" x14ac:dyDescent="0.2">
      <c r="D16" s="304"/>
      <c r="E16" s="304"/>
    </row>
    <row r="17" spans="4:5" x14ac:dyDescent="0.2">
      <c r="D17" s="304"/>
      <c r="E17" s="304"/>
    </row>
    <row r="18" spans="4:5" s="309" customFormat="1" x14ac:dyDescent="0.2">
      <c r="D18" s="308"/>
      <c r="E18" s="308"/>
    </row>
    <row r="19" spans="4:5" s="309" customFormat="1" x14ac:dyDescent="0.2">
      <c r="D19" s="308"/>
      <c r="E19" s="308"/>
    </row>
    <row r="20" spans="4:5" s="309" customFormat="1" x14ac:dyDescent="0.2">
      <c r="D20" s="308"/>
      <c r="E20" s="308"/>
    </row>
    <row r="21" spans="4:5" s="309" customFormat="1" x14ac:dyDescent="0.2">
      <c r="D21" s="308"/>
      <c r="E21" s="308"/>
    </row>
    <row r="22" spans="4:5" s="309" customFormat="1" x14ac:dyDescent="0.2">
      <c r="D22" s="308"/>
      <c r="E22" s="308"/>
    </row>
    <row r="23" spans="4:5" s="309" customFormat="1" x14ac:dyDescent="0.2"/>
    <row r="24" spans="4:5" s="309" customFormat="1" x14ac:dyDescent="0.2"/>
  </sheetData>
  <autoFilter ref="C2:F15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A51" sqref="A51:E52"/>
    </sheetView>
  </sheetViews>
  <sheetFormatPr defaultRowHeight="12.75" x14ac:dyDescent="0.2"/>
  <cols>
    <col min="1" max="1" width="5.5703125" customWidth="1"/>
    <col min="2" max="2" width="34.7109375" bestFit="1" customWidth="1"/>
    <col min="3" max="3" width="8.42578125" bestFit="1" customWidth="1"/>
    <col min="4" max="4" width="12.5703125" style="314" customWidth="1"/>
    <col min="5" max="5" width="10.85546875" bestFit="1" customWidth="1"/>
    <col min="6" max="6" width="12.5703125" style="314" customWidth="1"/>
    <col min="7" max="7" width="7.7109375" bestFit="1" customWidth="1"/>
    <col min="8" max="8" width="12.5703125" style="314" customWidth="1"/>
    <col min="9" max="9" width="7.140625" bestFit="1" customWidth="1"/>
    <col min="11" max="11" width="24" bestFit="1" customWidth="1"/>
    <col min="12" max="12" width="10" bestFit="1" customWidth="1"/>
  </cols>
  <sheetData>
    <row r="1" spans="1:16" x14ac:dyDescent="0.2">
      <c r="B1" s="300" t="s">
        <v>200</v>
      </c>
      <c r="D1" s="217"/>
      <c r="E1" s="320">
        <v>0.05</v>
      </c>
      <c r="F1" s="217"/>
      <c r="G1" s="217"/>
      <c r="H1" s="217"/>
    </row>
    <row r="2" spans="1:16" x14ac:dyDescent="0.2">
      <c r="B2" s="11" t="s">
        <v>166</v>
      </c>
      <c r="C2" s="297" t="s">
        <v>50</v>
      </c>
      <c r="D2" s="315" t="s">
        <v>203</v>
      </c>
      <c r="E2" s="297" t="s">
        <v>52</v>
      </c>
      <c r="F2" s="315" t="s">
        <v>203</v>
      </c>
      <c r="G2" s="297" t="s">
        <v>54</v>
      </c>
      <c r="H2" s="315" t="s">
        <v>203</v>
      </c>
      <c r="I2" t="s">
        <v>134</v>
      </c>
    </row>
    <row r="3" spans="1:16" x14ac:dyDescent="0.2">
      <c r="A3" s="321" t="s">
        <v>47</v>
      </c>
      <c r="B3" t="s">
        <v>21</v>
      </c>
      <c r="C3">
        <v>2.0500000000000001E-2</v>
      </c>
      <c r="D3" s="314">
        <f>ROUND((1+$E$1)*C3,4)</f>
        <v>2.1499999999999998E-2</v>
      </c>
      <c r="E3">
        <v>3.4000000000000002E-2</v>
      </c>
      <c r="F3" s="314">
        <v>3.5000000000000003E-2</v>
      </c>
      <c r="G3">
        <v>0.05</v>
      </c>
      <c r="H3" s="314">
        <f>ROUND((1+$E$1)*G3,4)</f>
        <v>5.2499999999999998E-2</v>
      </c>
      <c r="I3">
        <f>ROW()</f>
        <v>3</v>
      </c>
      <c r="P3">
        <v>2.1600000000000001E-2</v>
      </c>
    </row>
    <row r="4" spans="1:16" x14ac:dyDescent="0.2">
      <c r="A4" s="321" t="s">
        <v>55</v>
      </c>
      <c r="B4" t="s">
        <v>20</v>
      </c>
      <c r="C4">
        <v>0.02</v>
      </c>
      <c r="D4" s="314">
        <f t="shared" ref="D4:D22" si="0">ROUND((1+$E$1)*C4,4)</f>
        <v>2.1000000000000001E-2</v>
      </c>
      <c r="E4" s="267">
        <v>2.9000000000000001E-2</v>
      </c>
      <c r="F4" s="314">
        <f t="shared" ref="F4:F22" si="1">ROUND((1+$E$1)*E4,4)</f>
        <v>3.0499999999999999E-2</v>
      </c>
      <c r="G4">
        <v>0.03</v>
      </c>
      <c r="H4" s="314">
        <f t="shared" ref="H4:H22" si="2">ROUND((1+$E$1)*G4,4)</f>
        <v>3.15E-2</v>
      </c>
      <c r="I4">
        <f>ROW()</f>
        <v>4</v>
      </c>
      <c r="P4">
        <v>2.1600000000000001E-2</v>
      </c>
    </row>
    <row r="5" spans="1:16" x14ac:dyDescent="0.2">
      <c r="A5" s="321" t="s">
        <v>59</v>
      </c>
      <c r="B5" t="s">
        <v>19</v>
      </c>
      <c r="C5">
        <v>0.03</v>
      </c>
      <c r="D5" s="314">
        <f t="shared" si="0"/>
        <v>3.15E-2</v>
      </c>
      <c r="E5">
        <v>2.5000000000000001E-2</v>
      </c>
      <c r="F5" s="314">
        <f t="shared" si="1"/>
        <v>2.63E-2</v>
      </c>
      <c r="G5">
        <v>0.03</v>
      </c>
      <c r="H5" s="314">
        <f t="shared" si="2"/>
        <v>3.15E-2</v>
      </c>
      <c r="I5">
        <f>ROW()</f>
        <v>5</v>
      </c>
      <c r="P5">
        <v>3.2399999999999998E-2</v>
      </c>
    </row>
    <row r="6" spans="1:16" x14ac:dyDescent="0.2">
      <c r="A6" s="321" t="s">
        <v>63</v>
      </c>
      <c r="B6" t="s">
        <v>18</v>
      </c>
      <c r="C6">
        <v>2.7E-2</v>
      </c>
      <c r="D6" s="314">
        <f t="shared" si="0"/>
        <v>2.8400000000000002E-2</v>
      </c>
      <c r="E6">
        <v>0.02</v>
      </c>
      <c r="F6" s="314">
        <f t="shared" si="1"/>
        <v>2.1000000000000001E-2</v>
      </c>
      <c r="G6">
        <v>0.8</v>
      </c>
      <c r="H6" s="314">
        <f t="shared" si="2"/>
        <v>0.84</v>
      </c>
      <c r="I6">
        <f>ROW()</f>
        <v>6</v>
      </c>
      <c r="P6">
        <v>2.7E-2</v>
      </c>
    </row>
    <row r="7" spans="1:16" x14ac:dyDescent="0.2">
      <c r="A7" s="321" t="s">
        <v>66</v>
      </c>
      <c r="B7" t="s">
        <v>17</v>
      </c>
      <c r="C7">
        <v>0.04</v>
      </c>
      <c r="D7" s="314">
        <f t="shared" si="0"/>
        <v>4.2000000000000003E-2</v>
      </c>
      <c r="E7">
        <v>0.05</v>
      </c>
      <c r="F7" s="314">
        <f t="shared" si="1"/>
        <v>5.2499999999999998E-2</v>
      </c>
      <c r="G7">
        <v>0.15</v>
      </c>
      <c r="H7" s="314">
        <f t="shared" si="2"/>
        <v>0.1575</v>
      </c>
      <c r="I7">
        <f>ROW()</f>
        <v>7</v>
      </c>
      <c r="P7">
        <v>4.3099999999999999E-2</v>
      </c>
    </row>
    <row r="8" spans="1:16" x14ac:dyDescent="0.2">
      <c r="A8" s="321" t="s">
        <v>70</v>
      </c>
      <c r="B8" t="s">
        <v>16</v>
      </c>
      <c r="C8">
        <v>0.04</v>
      </c>
      <c r="D8" s="314">
        <f t="shared" si="0"/>
        <v>4.2000000000000003E-2</v>
      </c>
      <c r="E8">
        <v>7.0000000000000007E-2</v>
      </c>
      <c r="F8" s="314">
        <f t="shared" si="1"/>
        <v>7.3499999999999996E-2</v>
      </c>
      <c r="G8">
        <v>0</v>
      </c>
      <c r="H8" s="314">
        <f t="shared" si="2"/>
        <v>0</v>
      </c>
      <c r="I8">
        <f>ROW()</f>
        <v>8</v>
      </c>
      <c r="P8">
        <v>4.3099999999999999E-2</v>
      </c>
    </row>
    <row r="9" spans="1:16" x14ac:dyDescent="0.2">
      <c r="A9" s="321" t="s">
        <v>73</v>
      </c>
      <c r="B9" t="s">
        <v>15</v>
      </c>
      <c r="C9">
        <v>0.03</v>
      </c>
      <c r="D9" s="314">
        <f t="shared" si="0"/>
        <v>3.15E-2</v>
      </c>
      <c r="E9">
        <v>0</v>
      </c>
      <c r="F9" s="314">
        <f t="shared" si="1"/>
        <v>0</v>
      </c>
      <c r="G9">
        <v>0</v>
      </c>
      <c r="H9" s="314">
        <f t="shared" si="2"/>
        <v>0</v>
      </c>
      <c r="I9">
        <f>ROW()</f>
        <v>9</v>
      </c>
      <c r="P9">
        <v>3.2399999999999998E-2</v>
      </c>
    </row>
    <row r="10" spans="1:16" x14ac:dyDescent="0.2">
      <c r="A10" s="321" t="s">
        <v>75</v>
      </c>
      <c r="B10" t="s">
        <v>14</v>
      </c>
      <c r="C10">
        <v>0.04</v>
      </c>
      <c r="D10" s="314">
        <f t="shared" si="0"/>
        <v>4.2000000000000003E-2</v>
      </c>
      <c r="E10">
        <v>0.05</v>
      </c>
      <c r="F10" s="314">
        <f t="shared" si="1"/>
        <v>5.2499999999999998E-2</v>
      </c>
      <c r="G10">
        <v>0.12</v>
      </c>
      <c r="H10" s="314">
        <f t="shared" si="2"/>
        <v>0.126</v>
      </c>
      <c r="I10">
        <f>ROW()</f>
        <v>10</v>
      </c>
      <c r="P10">
        <v>4.3099999999999999E-2</v>
      </c>
    </row>
    <row r="11" spans="1:16" x14ac:dyDescent="0.2">
      <c r="A11" s="321" t="s">
        <v>77</v>
      </c>
      <c r="B11" t="s">
        <v>13</v>
      </c>
      <c r="C11">
        <v>7.0000000000000007E-2</v>
      </c>
      <c r="D11" s="314">
        <f t="shared" si="0"/>
        <v>7.3499999999999996E-2</v>
      </c>
      <c r="E11">
        <v>0</v>
      </c>
      <c r="F11" s="314">
        <f t="shared" si="1"/>
        <v>0</v>
      </c>
      <c r="G11">
        <v>0.1</v>
      </c>
      <c r="H11" s="314">
        <f t="shared" si="2"/>
        <v>0.105</v>
      </c>
      <c r="I11">
        <f>ROW()</f>
        <v>11</v>
      </c>
      <c r="P11">
        <v>7.5499999999999998E-2</v>
      </c>
    </row>
    <row r="12" spans="1:16" x14ac:dyDescent="0.2">
      <c r="A12" s="321" t="s">
        <v>80</v>
      </c>
      <c r="B12" t="s">
        <v>12</v>
      </c>
      <c r="C12">
        <v>2.5000000000000001E-2</v>
      </c>
      <c r="D12" s="314">
        <f t="shared" si="0"/>
        <v>2.63E-2</v>
      </c>
      <c r="E12">
        <v>0.03</v>
      </c>
      <c r="F12" s="314">
        <f t="shared" si="1"/>
        <v>3.15E-2</v>
      </c>
      <c r="G12">
        <v>0.05</v>
      </c>
      <c r="H12" s="314">
        <f t="shared" si="2"/>
        <v>5.2499999999999998E-2</v>
      </c>
      <c r="I12">
        <f>ROW()</f>
        <v>12</v>
      </c>
      <c r="P12">
        <v>2.7E-2</v>
      </c>
    </row>
    <row r="13" spans="1:16" x14ac:dyDescent="0.2">
      <c r="A13" s="321" t="s">
        <v>83</v>
      </c>
      <c r="B13" t="s">
        <v>11</v>
      </c>
      <c r="C13">
        <v>2.5000000000000001E-2</v>
      </c>
      <c r="D13" s="314">
        <f t="shared" si="0"/>
        <v>2.63E-2</v>
      </c>
      <c r="E13">
        <v>0.03</v>
      </c>
      <c r="F13" s="314">
        <f t="shared" si="1"/>
        <v>3.15E-2</v>
      </c>
      <c r="G13">
        <v>0.08</v>
      </c>
      <c r="H13" s="314">
        <f t="shared" si="2"/>
        <v>8.4000000000000005E-2</v>
      </c>
      <c r="I13">
        <f>ROW()</f>
        <v>13</v>
      </c>
      <c r="P13">
        <v>2.7E-2</v>
      </c>
    </row>
    <row r="14" spans="1:16" x14ac:dyDescent="0.2">
      <c r="A14" s="321" t="s">
        <v>87</v>
      </c>
      <c r="B14" t="s">
        <v>10</v>
      </c>
      <c r="C14">
        <v>2.5000000000000001E-2</v>
      </c>
      <c r="D14" s="314">
        <f t="shared" si="0"/>
        <v>2.63E-2</v>
      </c>
      <c r="E14">
        <v>7.0000000000000007E-2</v>
      </c>
      <c r="F14" s="314">
        <f t="shared" si="1"/>
        <v>7.3499999999999996E-2</v>
      </c>
      <c r="G14">
        <v>0</v>
      </c>
      <c r="H14" s="314">
        <f t="shared" si="2"/>
        <v>0</v>
      </c>
      <c r="I14">
        <f>ROW()</f>
        <v>14</v>
      </c>
      <c r="P14">
        <v>3.2399999999999998E-2</v>
      </c>
    </row>
    <row r="15" spans="1:16" x14ac:dyDescent="0.2">
      <c r="A15" s="321" t="s">
        <v>111</v>
      </c>
      <c r="B15" t="s">
        <v>9</v>
      </c>
      <c r="C15">
        <v>0</v>
      </c>
      <c r="D15" s="314">
        <f t="shared" si="0"/>
        <v>0</v>
      </c>
      <c r="E15">
        <v>0</v>
      </c>
      <c r="F15" s="314">
        <f t="shared" si="1"/>
        <v>0</v>
      </c>
      <c r="G15">
        <v>7.0000000000000007E-2</v>
      </c>
      <c r="H15" s="314">
        <f t="shared" si="2"/>
        <v>7.3499999999999996E-2</v>
      </c>
      <c r="I15">
        <f>ROW()</f>
        <v>15</v>
      </c>
      <c r="P15">
        <v>0</v>
      </c>
    </row>
    <row r="16" spans="1:16" x14ac:dyDescent="0.2">
      <c r="A16" s="321" t="s">
        <v>90</v>
      </c>
      <c r="B16" t="s">
        <v>8</v>
      </c>
      <c r="C16">
        <v>6.0000000000000001E-3</v>
      </c>
      <c r="D16" s="314">
        <f t="shared" si="0"/>
        <v>6.3E-3</v>
      </c>
      <c r="E16">
        <v>0</v>
      </c>
      <c r="F16" s="314">
        <f t="shared" si="1"/>
        <v>0</v>
      </c>
      <c r="G16">
        <v>0</v>
      </c>
      <c r="H16" s="314">
        <f t="shared" si="2"/>
        <v>0</v>
      </c>
      <c r="I16">
        <f>ROW()</f>
        <v>16</v>
      </c>
      <c r="P16">
        <v>6.4999999999999997E-3</v>
      </c>
    </row>
    <row r="17" spans="1:16" x14ac:dyDescent="0.2">
      <c r="A17" s="322" t="s">
        <v>93</v>
      </c>
      <c r="B17" t="s">
        <v>6</v>
      </c>
      <c r="C17">
        <v>0.02</v>
      </c>
      <c r="D17" s="314">
        <f t="shared" si="0"/>
        <v>2.1000000000000001E-2</v>
      </c>
      <c r="E17">
        <v>0.03</v>
      </c>
      <c r="F17" s="314">
        <f t="shared" si="1"/>
        <v>3.15E-2</v>
      </c>
      <c r="G17">
        <v>0</v>
      </c>
      <c r="H17" s="314">
        <f t="shared" si="2"/>
        <v>0</v>
      </c>
      <c r="I17">
        <f>ROW()</f>
        <v>17</v>
      </c>
      <c r="P17">
        <v>2.1600000000000001E-2</v>
      </c>
    </row>
    <row r="18" spans="1:16" x14ac:dyDescent="0.2">
      <c r="A18" s="321" t="s">
        <v>94</v>
      </c>
      <c r="B18" t="s">
        <v>5</v>
      </c>
      <c r="C18">
        <v>0.06</v>
      </c>
      <c r="D18" s="314">
        <f t="shared" si="0"/>
        <v>6.3E-2</v>
      </c>
      <c r="E18">
        <v>0</v>
      </c>
      <c r="F18" s="314">
        <f t="shared" si="1"/>
        <v>0</v>
      </c>
      <c r="G18">
        <v>0</v>
      </c>
      <c r="H18" s="314">
        <f t="shared" si="2"/>
        <v>0</v>
      </c>
      <c r="I18">
        <f>ROW()</f>
        <v>18</v>
      </c>
      <c r="P18">
        <v>6.4699999999999994E-2</v>
      </c>
    </row>
    <row r="19" spans="1:16" x14ac:dyDescent="0.2">
      <c r="A19" s="321" t="s">
        <v>96</v>
      </c>
      <c r="B19" s="300" t="s">
        <v>191</v>
      </c>
      <c r="C19">
        <v>0</v>
      </c>
      <c r="D19" s="314">
        <f t="shared" si="0"/>
        <v>0</v>
      </c>
      <c r="E19">
        <v>0.06</v>
      </c>
      <c r="F19" s="314">
        <f t="shared" si="1"/>
        <v>6.3E-2</v>
      </c>
      <c r="G19">
        <v>0</v>
      </c>
      <c r="H19" s="314">
        <f t="shared" si="2"/>
        <v>0</v>
      </c>
      <c r="I19">
        <f>ROW()</f>
        <v>19</v>
      </c>
      <c r="P19">
        <v>0</v>
      </c>
    </row>
    <row r="20" spans="1:16" x14ac:dyDescent="0.2">
      <c r="A20" s="321" t="s">
        <v>98</v>
      </c>
      <c r="B20" t="s">
        <v>3</v>
      </c>
      <c r="C20">
        <v>0</v>
      </c>
      <c r="D20" s="314">
        <f t="shared" si="0"/>
        <v>0</v>
      </c>
      <c r="E20">
        <v>0.8</v>
      </c>
      <c r="F20" s="314">
        <f t="shared" si="1"/>
        <v>0.84</v>
      </c>
      <c r="G20">
        <v>0</v>
      </c>
      <c r="H20" s="314">
        <f t="shared" si="2"/>
        <v>0</v>
      </c>
      <c r="I20">
        <f>ROW()</f>
        <v>20</v>
      </c>
      <c r="P20">
        <v>0</v>
      </c>
    </row>
    <row r="21" spans="1:16" x14ac:dyDescent="0.2">
      <c r="A21" s="321" t="s">
        <v>100</v>
      </c>
      <c r="B21" t="s">
        <v>2</v>
      </c>
      <c r="C21">
        <v>0</v>
      </c>
      <c r="D21" s="314">
        <f t="shared" si="0"/>
        <v>0</v>
      </c>
      <c r="E21">
        <v>0.15</v>
      </c>
      <c r="F21" s="314">
        <f t="shared" si="1"/>
        <v>0.1575</v>
      </c>
      <c r="G21">
        <v>0</v>
      </c>
      <c r="H21" s="314">
        <f t="shared" si="2"/>
        <v>0</v>
      </c>
      <c r="I21">
        <f>ROW()</f>
        <v>21</v>
      </c>
      <c r="P21">
        <v>0</v>
      </c>
    </row>
    <row r="22" spans="1:16" x14ac:dyDescent="0.2">
      <c r="A22" s="321" t="s">
        <v>101</v>
      </c>
      <c r="B22" t="s">
        <v>1</v>
      </c>
      <c r="C22">
        <v>1.2E-2</v>
      </c>
      <c r="D22" s="314">
        <f t="shared" si="0"/>
        <v>1.26E-2</v>
      </c>
      <c r="E22">
        <v>0</v>
      </c>
      <c r="F22" s="314">
        <f t="shared" si="1"/>
        <v>0</v>
      </c>
      <c r="G22">
        <v>0</v>
      </c>
      <c r="H22" s="314">
        <f t="shared" si="2"/>
        <v>0</v>
      </c>
      <c r="I22">
        <f>ROW()</f>
        <v>22</v>
      </c>
      <c r="P22">
        <v>1.29E-2</v>
      </c>
    </row>
    <row r="24" spans="1:16" x14ac:dyDescent="0.2">
      <c r="B24" s="300" t="s">
        <v>201</v>
      </c>
      <c r="E24" s="320">
        <v>-0.02</v>
      </c>
    </row>
    <row r="25" spans="1:16" x14ac:dyDescent="0.2">
      <c r="B25" s="300" t="s">
        <v>202</v>
      </c>
      <c r="C25">
        <v>36.5</v>
      </c>
      <c r="D25" s="314">
        <f>ROUND((1+$E$24)*C25,4)</f>
        <v>35.770000000000003</v>
      </c>
      <c r="I25">
        <f>ROW()</f>
        <v>25</v>
      </c>
      <c r="K25">
        <v>26.18</v>
      </c>
      <c r="L25">
        <f>(1+0.27+0.1)*K25</f>
        <v>35.866600000000005</v>
      </c>
    </row>
    <row r="27" spans="1:16" x14ac:dyDescent="0.2">
      <c r="K27" s="300" t="s">
        <v>204</v>
      </c>
      <c r="L27">
        <v>0.24560000000000001</v>
      </c>
    </row>
    <row r="28" spans="1:16" x14ac:dyDescent="0.2">
      <c r="K28" s="300" t="s">
        <v>205</v>
      </c>
      <c r="L28">
        <v>0.2671</v>
      </c>
    </row>
  </sheetData>
  <phoneticPr fontId="33" type="noConversion"/>
  <pageMargins left="0.75" right="0.75" top="1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workbookViewId="0">
      <selection activeCell="A51" sqref="A51:E52"/>
    </sheetView>
  </sheetViews>
  <sheetFormatPr defaultRowHeight="12.75" x14ac:dyDescent="0.2"/>
  <cols>
    <col min="3" max="3" width="66" customWidth="1"/>
    <col min="4" max="4" width="11.5703125" bestFit="1" customWidth="1"/>
  </cols>
  <sheetData>
    <row r="2" spans="2:4" ht="24" x14ac:dyDescent="0.2">
      <c r="D2" s="248" t="s">
        <v>152</v>
      </c>
    </row>
    <row r="3" spans="2:4" ht="38.25" x14ac:dyDescent="0.2">
      <c r="B3" s="6" t="s">
        <v>116</v>
      </c>
      <c r="C3" s="220" t="s">
        <v>117</v>
      </c>
      <c r="D3" s="249">
        <v>15</v>
      </c>
    </row>
    <row r="4" spans="2:4" ht="25.5" x14ac:dyDescent="0.2">
      <c r="B4" s="6" t="s">
        <v>118</v>
      </c>
      <c r="C4" s="220" t="s">
        <v>119</v>
      </c>
      <c r="D4" s="249">
        <v>15</v>
      </c>
    </row>
    <row r="5" spans="2:4" ht="25.5" x14ac:dyDescent="0.2">
      <c r="B5" s="6" t="s">
        <v>120</v>
      </c>
      <c r="C5" s="220" t="s">
        <v>121</v>
      </c>
      <c r="D5" s="249">
        <v>35</v>
      </c>
    </row>
    <row r="6" spans="2:4" ht="25.5" x14ac:dyDescent="0.2">
      <c r="B6" s="6" t="s">
        <v>122</v>
      </c>
      <c r="C6" s="220" t="s">
        <v>123</v>
      </c>
      <c r="D6" s="249">
        <v>15</v>
      </c>
    </row>
    <row r="7" spans="2:4" ht="24" customHeight="1" x14ac:dyDescent="0.2">
      <c r="B7" s="6" t="s">
        <v>124</v>
      </c>
      <c r="C7" s="220" t="s">
        <v>125</v>
      </c>
      <c r="D7" s="249">
        <v>10</v>
      </c>
    </row>
    <row r="8" spans="2:4" ht="24" customHeight="1" x14ac:dyDescent="0.2">
      <c r="B8" s="298" t="s">
        <v>126</v>
      </c>
      <c r="C8" s="299" t="s">
        <v>153</v>
      </c>
      <c r="D8" s="249">
        <v>5</v>
      </c>
    </row>
    <row r="9" spans="2:4" ht="38.25" x14ac:dyDescent="0.2">
      <c r="B9" s="6" t="s">
        <v>127</v>
      </c>
      <c r="C9" s="220" t="s">
        <v>128</v>
      </c>
      <c r="D9" s="249">
        <v>5</v>
      </c>
    </row>
    <row r="10" spans="2:4" x14ac:dyDescent="0.2">
      <c r="B10" s="6"/>
      <c r="C10" s="221"/>
      <c r="D10" s="249">
        <f>SUM(D3:D9)</f>
        <v>100</v>
      </c>
    </row>
  </sheetData>
  <phoneticPr fontId="33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workbookViewId="0">
      <selection activeCell="A51" sqref="A51:E52"/>
    </sheetView>
  </sheetViews>
  <sheetFormatPr defaultRowHeight="12.75" x14ac:dyDescent="0.2"/>
  <cols>
    <col min="1" max="1" width="10" bestFit="1" customWidth="1"/>
    <col min="2" max="2" width="24.140625" customWidth="1"/>
    <col min="3" max="3" width="15.140625" bestFit="1" customWidth="1"/>
    <col min="4" max="4" width="7.140625" bestFit="1" customWidth="1"/>
    <col min="5" max="5" width="13.140625" customWidth="1"/>
    <col min="6" max="6" width="16.140625" bestFit="1" customWidth="1"/>
    <col min="7" max="8" width="10.7109375" customWidth="1"/>
  </cols>
  <sheetData>
    <row r="2" spans="1:9" ht="38.25" x14ac:dyDescent="0.2">
      <c r="A2" s="300" t="s">
        <v>161</v>
      </c>
      <c r="C2" s="301" t="s">
        <v>155</v>
      </c>
      <c r="D2" s="301" t="s">
        <v>157</v>
      </c>
      <c r="E2" s="301" t="s">
        <v>156</v>
      </c>
      <c r="F2" s="301" t="s">
        <v>162</v>
      </c>
      <c r="G2" s="301" t="s">
        <v>158</v>
      </c>
      <c r="H2" s="301" t="s">
        <v>160</v>
      </c>
      <c r="I2" s="300" t="s">
        <v>159</v>
      </c>
    </row>
    <row r="3" spans="1:9" ht="25.5" x14ac:dyDescent="0.2">
      <c r="A3">
        <v>1</v>
      </c>
      <c r="B3" s="301" t="s">
        <v>154</v>
      </c>
      <c r="C3">
        <v>170000</v>
      </c>
      <c r="D3" s="302">
        <v>12</v>
      </c>
      <c r="E3">
        <f>C3/D3</f>
        <v>14166.666666666666</v>
      </c>
      <c r="F3" s="302">
        <v>4</v>
      </c>
      <c r="G3">
        <f>F3*E3</f>
        <v>56666.666666666664</v>
      </c>
      <c r="H3">
        <f>G3/C3</f>
        <v>0.33333333333333331</v>
      </c>
      <c r="I3">
        <f>C3+G3</f>
        <v>226666.66666666666</v>
      </c>
    </row>
    <row r="4" spans="1:9" ht="25.5" x14ac:dyDescent="0.2">
      <c r="A4">
        <v>2</v>
      </c>
      <c r="B4" s="301" t="s">
        <v>154</v>
      </c>
      <c r="C4">
        <v>170000</v>
      </c>
      <c r="D4" s="302">
        <v>12</v>
      </c>
      <c r="E4">
        <f>C4/D4</f>
        <v>14166.666666666666</v>
      </c>
      <c r="F4" s="302">
        <v>12</v>
      </c>
      <c r="G4">
        <f>F4*E4</f>
        <v>170000</v>
      </c>
      <c r="H4">
        <f>G4/C4</f>
        <v>1</v>
      </c>
      <c r="I4">
        <f>C4+G4</f>
        <v>340000</v>
      </c>
    </row>
    <row r="5" spans="1:9" ht="25.5" x14ac:dyDescent="0.2">
      <c r="A5">
        <v>3</v>
      </c>
      <c r="B5" s="301" t="s">
        <v>154</v>
      </c>
      <c r="C5">
        <v>170000</v>
      </c>
      <c r="D5" s="302">
        <v>12</v>
      </c>
      <c r="E5">
        <f>C5/D5</f>
        <v>14166.666666666666</v>
      </c>
      <c r="F5" s="302">
        <v>3</v>
      </c>
      <c r="G5">
        <f>F5*E5</f>
        <v>42500</v>
      </c>
      <c r="H5">
        <f>G5/C5</f>
        <v>0.25</v>
      </c>
      <c r="I5">
        <f>C5+G5</f>
        <v>212500</v>
      </c>
    </row>
    <row r="6" spans="1:9" ht="25.5" x14ac:dyDescent="0.2">
      <c r="A6">
        <v>4</v>
      </c>
      <c r="B6" s="301" t="s">
        <v>154</v>
      </c>
      <c r="C6">
        <v>170000</v>
      </c>
      <c r="D6" s="302">
        <v>12</v>
      </c>
      <c r="E6">
        <f>C6/D6</f>
        <v>14166.666666666666</v>
      </c>
      <c r="F6" s="302">
        <f>3+3+12</f>
        <v>18</v>
      </c>
      <c r="G6">
        <f>F6*E6</f>
        <v>255000</v>
      </c>
      <c r="H6">
        <f>G6/C6</f>
        <v>1.5</v>
      </c>
      <c r="I6">
        <f>C6+G6</f>
        <v>425000</v>
      </c>
    </row>
  </sheetData>
  <phoneticPr fontId="3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abSelected="1" topLeftCell="A52" workbookViewId="0">
      <selection activeCell="Q8" sqref="Q8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9" t="s">
        <v>36</v>
      </c>
      <c r="B2" s="350"/>
      <c r="C2" s="350"/>
      <c r="D2" s="350"/>
      <c r="E2" s="350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54"/>
      <c r="B3" s="355"/>
      <c r="C3" s="355"/>
      <c r="D3" s="355"/>
      <c r="E3" s="355"/>
      <c r="F3" s="17"/>
      <c r="G3" s="18">
        <v>44</v>
      </c>
      <c r="H3" s="18">
        <v>22</v>
      </c>
      <c r="I3" s="19">
        <v>5</v>
      </c>
      <c r="J3" s="20">
        <v>1</v>
      </c>
      <c r="K3" s="370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72" t="s">
        <v>38</v>
      </c>
    </row>
    <row r="4" spans="1:21" ht="39.75" thickTop="1" thickBot="1" x14ac:dyDescent="0.25">
      <c r="A4" s="374" t="s">
        <v>215</v>
      </c>
      <c r="B4" s="375"/>
      <c r="C4" s="375"/>
      <c r="D4" s="375"/>
      <c r="E4" s="375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70"/>
      <c r="L4" s="28" t="s">
        <v>135</v>
      </c>
      <c r="M4" s="29" t="s">
        <v>42</v>
      </c>
      <c r="N4" s="236" t="s">
        <v>43</v>
      </c>
      <c r="O4" s="372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76" t="s">
        <v>45</v>
      </c>
      <c r="E5" s="377"/>
      <c r="F5" s="17"/>
      <c r="G5" s="223"/>
      <c r="H5" s="378" t="s">
        <v>46</v>
      </c>
      <c r="I5" s="378"/>
      <c r="J5" s="379"/>
      <c r="K5" s="371"/>
      <c r="L5" s="380" t="s">
        <v>46</v>
      </c>
      <c r="M5" s="380" t="s">
        <v>46</v>
      </c>
      <c r="N5" s="380" t="s">
        <v>46</v>
      </c>
      <c r="O5" s="373"/>
      <c r="R5" s="32"/>
      <c r="U5" s="33"/>
    </row>
    <row r="6" spans="1:21" s="44" customFormat="1" ht="13.5" thickTop="1" x14ac:dyDescent="0.2">
      <c r="A6" s="366" t="s">
        <v>47</v>
      </c>
      <c r="B6" s="367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/>
      <c r="I6" s="39"/>
      <c r="J6" s="40"/>
      <c r="K6" s="41">
        <f>ROUND($C6*(SUMPRODUCT(G$3:J$3,G6:J6)),4)</f>
        <v>0</v>
      </c>
      <c r="L6" s="42"/>
      <c r="M6" s="39"/>
      <c r="N6" s="40"/>
      <c r="O6" s="43">
        <f t="shared" ref="O6:O46" si="0">ROUND(12*(K6+$C6*(SUMPRODUCT(L$3:N$3,L6:N6))),4)</f>
        <v>0</v>
      </c>
      <c r="Q6" s="45"/>
      <c r="R6" s="45"/>
      <c r="S6"/>
      <c r="T6"/>
    </row>
    <row r="7" spans="1:21" s="44" customFormat="1" x14ac:dyDescent="0.2">
      <c r="A7" s="360"/>
      <c r="B7" s="362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/>
      <c r="K7" s="53">
        <f t="shared" ref="K7:K46" si="1">ROUND($C7*(SUMPRODUCT(G$3:J$3,G7:J7)),4)</f>
        <v>0</v>
      </c>
      <c r="L7" s="54"/>
      <c r="M7" s="55"/>
      <c r="N7" s="56"/>
      <c r="O7" s="57">
        <f t="shared" si="0"/>
        <v>0</v>
      </c>
      <c r="Q7" s="58"/>
      <c r="R7" s="45"/>
      <c r="S7"/>
      <c r="T7"/>
    </row>
    <row r="8" spans="1:21" s="44" customFormat="1" ht="13.5" thickBot="1" x14ac:dyDescent="0.25">
      <c r="A8" s="361"/>
      <c r="B8" s="363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/>
      <c r="O8" s="238">
        <f t="shared" si="0"/>
        <v>0</v>
      </c>
      <c r="Q8" s="45"/>
      <c r="R8" s="45"/>
      <c r="S8"/>
      <c r="T8"/>
    </row>
    <row r="9" spans="1:21" s="44" customFormat="1" x14ac:dyDescent="0.2">
      <c r="A9" s="360" t="s">
        <v>55</v>
      </c>
      <c r="B9" s="368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/>
      <c r="I9" s="72"/>
      <c r="J9" s="73"/>
      <c r="K9" s="74">
        <f t="shared" si="1"/>
        <v>0</v>
      </c>
      <c r="L9" s="75"/>
      <c r="M9" s="72"/>
      <c r="N9" s="73"/>
      <c r="O9" s="76">
        <f t="shared" si="0"/>
        <v>0</v>
      </c>
      <c r="Q9" s="45"/>
      <c r="R9" s="45"/>
      <c r="S9"/>
      <c r="T9"/>
    </row>
    <row r="10" spans="1:21" s="44" customFormat="1" x14ac:dyDescent="0.2">
      <c r="A10" s="360"/>
      <c r="B10" s="368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/>
      <c r="J10" s="310"/>
      <c r="K10" s="311">
        <f t="shared" si="1"/>
        <v>0</v>
      </c>
      <c r="L10" s="54"/>
      <c r="M10" s="55"/>
      <c r="N10" s="56"/>
      <c r="O10" s="313">
        <f t="shared" si="0"/>
        <v>0</v>
      </c>
      <c r="Q10" s="45"/>
      <c r="R10" s="45"/>
      <c r="S10"/>
      <c r="T10"/>
    </row>
    <row r="11" spans="1:21" s="44" customFormat="1" x14ac:dyDescent="0.2">
      <c r="A11" s="360"/>
      <c r="B11" s="368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/>
      <c r="K11" s="53">
        <f t="shared" si="1"/>
        <v>0</v>
      </c>
      <c r="L11" s="54"/>
      <c r="M11" s="55"/>
      <c r="N11" s="56"/>
      <c r="O11" s="57">
        <f t="shared" si="0"/>
        <v>0</v>
      </c>
      <c r="Q11" s="45"/>
      <c r="R11" s="45"/>
      <c r="S11"/>
      <c r="T11"/>
    </row>
    <row r="12" spans="1:21" s="44" customFormat="1" ht="13.5" thickBot="1" x14ac:dyDescent="0.25">
      <c r="A12" s="361"/>
      <c r="B12" s="369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/>
      <c r="O12" s="238">
        <f t="shared" si="0"/>
        <v>0</v>
      </c>
      <c r="Q12" s="45"/>
      <c r="R12" s="45"/>
      <c r="S12"/>
      <c r="T12"/>
    </row>
    <row r="13" spans="1:21" s="44" customFormat="1" x14ac:dyDescent="0.2">
      <c r="A13" s="360" t="s">
        <v>59</v>
      </c>
      <c r="B13" s="362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/>
      <c r="I13" s="72"/>
      <c r="J13" s="73"/>
      <c r="K13" s="74">
        <f t="shared" si="1"/>
        <v>0</v>
      </c>
      <c r="L13" s="75"/>
      <c r="M13" s="72"/>
      <c r="N13" s="73"/>
      <c r="O13" s="76">
        <f t="shared" si="0"/>
        <v>0</v>
      </c>
      <c r="Q13" s="45"/>
      <c r="R13" s="45"/>
      <c r="S13"/>
      <c r="T13"/>
    </row>
    <row r="14" spans="1:21" s="44" customFormat="1" x14ac:dyDescent="0.2">
      <c r="A14" s="360"/>
      <c r="B14" s="362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/>
      <c r="K14" s="53">
        <f t="shared" si="1"/>
        <v>0</v>
      </c>
      <c r="L14" s="77"/>
      <c r="M14" s="55"/>
      <c r="N14" s="56"/>
      <c r="O14" s="57">
        <f t="shared" si="0"/>
        <v>0</v>
      </c>
      <c r="Q14" s="45"/>
      <c r="R14" s="45"/>
      <c r="S14"/>
      <c r="T14"/>
    </row>
    <row r="15" spans="1:21" s="44" customFormat="1" ht="13.5" thickBot="1" x14ac:dyDescent="0.25">
      <c r="A15" s="361"/>
      <c r="B15" s="363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/>
      <c r="O15" s="238">
        <f t="shared" si="0"/>
        <v>0</v>
      </c>
      <c r="Q15" s="45"/>
      <c r="R15" s="45"/>
      <c r="S15"/>
      <c r="T15"/>
    </row>
    <row r="16" spans="1:21" s="44" customFormat="1" x14ac:dyDescent="0.2">
      <c r="A16" s="360" t="s">
        <v>63</v>
      </c>
      <c r="B16" s="362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/>
      <c r="H16" s="227"/>
      <c r="I16" s="72"/>
      <c r="J16" s="73"/>
      <c r="K16" s="247">
        <f t="shared" si="1"/>
        <v>0</v>
      </c>
      <c r="L16" s="75"/>
      <c r="M16" s="72"/>
      <c r="N16" s="73"/>
      <c r="O16" s="246">
        <f t="shared" si="0"/>
        <v>0</v>
      </c>
      <c r="Q16" s="58"/>
      <c r="R16" s="45"/>
      <c r="S16"/>
      <c r="T16"/>
    </row>
    <row r="17" spans="1:24" s="44" customFormat="1" x14ac:dyDescent="0.2">
      <c r="A17" s="360"/>
      <c r="B17" s="362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/>
      <c r="J17" s="310"/>
      <c r="K17" s="126">
        <f t="shared" si="1"/>
        <v>0</v>
      </c>
      <c r="L17" s="54"/>
      <c r="M17" s="55"/>
      <c r="N17" s="56"/>
      <c r="O17" s="130">
        <f t="shared" si="0"/>
        <v>0</v>
      </c>
      <c r="Q17" s="45"/>
      <c r="R17" s="45"/>
      <c r="S17"/>
      <c r="T17"/>
    </row>
    <row r="18" spans="1:24" s="44" customFormat="1" ht="13.5" thickBot="1" x14ac:dyDescent="0.25">
      <c r="A18" s="361"/>
      <c r="B18" s="363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/>
      <c r="N18" s="94"/>
      <c r="O18" s="95">
        <f t="shared" si="0"/>
        <v>0</v>
      </c>
      <c r="Q18" s="45"/>
      <c r="R18" s="45"/>
      <c r="S18"/>
      <c r="T18"/>
    </row>
    <row r="19" spans="1:24" s="44" customFormat="1" x14ac:dyDescent="0.2">
      <c r="A19" s="360" t="s">
        <v>66</v>
      </c>
      <c r="B19" s="362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/>
      <c r="I19" s="72"/>
      <c r="J19" s="73"/>
      <c r="K19" s="74">
        <f t="shared" si="1"/>
        <v>0</v>
      </c>
      <c r="L19" s="75"/>
      <c r="M19" s="72"/>
      <c r="N19" s="73"/>
      <c r="O19" s="76">
        <f t="shared" si="0"/>
        <v>0</v>
      </c>
      <c r="Q19" s="45"/>
      <c r="R19" s="45"/>
      <c r="S19"/>
      <c r="T19"/>
    </row>
    <row r="20" spans="1:24" s="44" customFormat="1" x14ac:dyDescent="0.2">
      <c r="A20" s="360"/>
      <c r="B20" s="362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/>
      <c r="K20" s="53">
        <f t="shared" si="1"/>
        <v>0</v>
      </c>
      <c r="L20" s="54"/>
      <c r="M20" s="55"/>
      <c r="N20" s="56"/>
      <c r="O20" s="57">
        <f t="shared" si="0"/>
        <v>0</v>
      </c>
      <c r="Q20" s="45"/>
      <c r="R20" s="45"/>
      <c r="S20"/>
      <c r="T20"/>
    </row>
    <row r="21" spans="1:24" s="44" customFormat="1" ht="13.5" thickBot="1" x14ac:dyDescent="0.25">
      <c r="A21" s="361"/>
      <c r="B21" s="363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/>
      <c r="O21" s="238">
        <f t="shared" si="0"/>
        <v>0</v>
      </c>
      <c r="Q21" s="45"/>
      <c r="R21" s="45"/>
      <c r="S21"/>
      <c r="T21"/>
    </row>
    <row r="22" spans="1:24" s="44" customFormat="1" ht="24.75" customHeight="1" x14ac:dyDescent="0.2">
      <c r="A22" s="364" t="s">
        <v>70</v>
      </c>
      <c r="B22" s="365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/>
      <c r="J22" s="85"/>
      <c r="K22" s="86">
        <f t="shared" si="1"/>
        <v>0</v>
      </c>
      <c r="L22" s="87"/>
      <c r="M22" s="88"/>
      <c r="N22" s="89"/>
      <c r="O22" s="90">
        <f t="shared" si="0"/>
        <v>0</v>
      </c>
      <c r="T22"/>
    </row>
    <row r="23" spans="1:24" s="44" customFormat="1" ht="24.75" customHeight="1" thickBot="1" x14ac:dyDescent="0.25">
      <c r="A23" s="361"/>
      <c r="B23" s="363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/>
      <c r="N23" s="94"/>
      <c r="O23" s="95">
        <f t="shared" si="0"/>
        <v>0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/>
      <c r="J24" s="111"/>
      <c r="K24" s="112">
        <f t="shared" si="1"/>
        <v>0</v>
      </c>
      <c r="L24" s="113"/>
      <c r="M24" s="114"/>
      <c r="N24" s="111"/>
      <c r="O24" s="115">
        <f t="shared" si="0"/>
        <v>0</v>
      </c>
      <c r="T24"/>
    </row>
    <row r="25" spans="1:24" s="44" customFormat="1" x14ac:dyDescent="0.2">
      <c r="A25" s="364" t="s">
        <v>75</v>
      </c>
      <c r="B25" s="365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/>
      <c r="I25" s="88"/>
      <c r="J25" s="89"/>
      <c r="K25" s="118">
        <f t="shared" si="1"/>
        <v>0</v>
      </c>
      <c r="L25" s="87"/>
      <c r="M25" s="88"/>
      <c r="N25" s="89"/>
      <c r="O25" s="119">
        <f t="shared" si="0"/>
        <v>0</v>
      </c>
      <c r="S25"/>
      <c r="T25"/>
      <c r="U25"/>
      <c r="V25"/>
      <c r="W25"/>
      <c r="X25"/>
    </row>
    <row r="26" spans="1:24" s="44" customFormat="1" x14ac:dyDescent="0.2">
      <c r="A26" s="360"/>
      <c r="B26" s="362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/>
      <c r="J26" s="125"/>
      <c r="K26" s="126">
        <f t="shared" si="1"/>
        <v>0</v>
      </c>
      <c r="L26" s="127"/>
      <c r="M26" s="128"/>
      <c r="N26" s="129"/>
      <c r="O26" s="130">
        <f t="shared" si="0"/>
        <v>0</v>
      </c>
      <c r="S26"/>
      <c r="T26"/>
      <c r="U26"/>
      <c r="V26"/>
      <c r="W26"/>
      <c r="X26"/>
    </row>
    <row r="27" spans="1:24" s="44" customFormat="1" ht="13.5" thickBot="1" x14ac:dyDescent="0.25">
      <c r="A27" s="361"/>
      <c r="B27" s="363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/>
      <c r="O27" s="238">
        <f t="shared" si="0"/>
        <v>0</v>
      </c>
      <c r="Q27"/>
      <c r="R27"/>
      <c r="S27"/>
      <c r="T27"/>
      <c r="U27"/>
      <c r="V27"/>
      <c r="W27"/>
      <c r="X27"/>
    </row>
    <row r="28" spans="1:24" s="44" customFormat="1" x14ac:dyDescent="0.2">
      <c r="A28" s="360" t="s">
        <v>77</v>
      </c>
      <c r="B28" s="362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/>
      <c r="K28" s="134">
        <f t="shared" si="1"/>
        <v>0</v>
      </c>
      <c r="L28" s="75"/>
      <c r="M28" s="135"/>
      <c r="N28" s="73"/>
      <c r="O28" s="136">
        <f t="shared" si="0"/>
        <v>0</v>
      </c>
      <c r="Q28" s="45"/>
      <c r="R28" s="45"/>
      <c r="T28"/>
    </row>
    <row r="29" spans="1:24" s="44" customFormat="1" ht="13.5" thickBot="1" x14ac:dyDescent="0.25">
      <c r="A29" s="361"/>
      <c r="B29" s="363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/>
      <c r="O29" s="238">
        <f t="shared" si="0"/>
        <v>0</v>
      </c>
      <c r="Q29" s="58"/>
      <c r="R29" s="45"/>
      <c r="T29"/>
    </row>
    <row r="30" spans="1:24" s="44" customFormat="1" x14ac:dyDescent="0.2">
      <c r="A30" s="360" t="s">
        <v>80</v>
      </c>
      <c r="B30" s="362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/>
      <c r="I30" s="72"/>
      <c r="J30" s="73"/>
      <c r="K30" s="74">
        <f t="shared" si="1"/>
        <v>0</v>
      </c>
      <c r="L30" s="75"/>
      <c r="M30" s="72"/>
      <c r="N30" s="73"/>
      <c r="O30" s="76">
        <f t="shared" si="0"/>
        <v>0</v>
      </c>
      <c r="Q30" s="45"/>
      <c r="R30" s="45"/>
      <c r="T30"/>
    </row>
    <row r="31" spans="1:24" s="44" customFormat="1" x14ac:dyDescent="0.2">
      <c r="A31" s="360"/>
      <c r="B31" s="362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/>
      <c r="K31" s="53">
        <f t="shared" si="1"/>
        <v>0</v>
      </c>
      <c r="L31" s="54"/>
      <c r="M31" s="51"/>
      <c r="N31" s="56"/>
      <c r="O31" s="57">
        <f t="shared" si="0"/>
        <v>0</v>
      </c>
      <c r="T31"/>
    </row>
    <row r="32" spans="1:24" s="44" customFormat="1" ht="13.5" thickBot="1" x14ac:dyDescent="0.25">
      <c r="A32" s="361"/>
      <c r="B32" s="363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/>
      <c r="O32" s="238">
        <f t="shared" si="0"/>
        <v>0</v>
      </c>
      <c r="T32"/>
    </row>
    <row r="33" spans="1:24" s="44" customFormat="1" x14ac:dyDescent="0.2">
      <c r="A33" s="360" t="s">
        <v>83</v>
      </c>
      <c r="B33" s="362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/>
      <c r="I33" s="135"/>
      <c r="J33" s="137"/>
      <c r="K33" s="74">
        <f t="shared" si="1"/>
        <v>0</v>
      </c>
      <c r="L33" s="75"/>
      <c r="M33" s="72"/>
      <c r="N33" s="73"/>
      <c r="O33" s="76">
        <f t="shared" si="0"/>
        <v>0</v>
      </c>
      <c r="T33"/>
    </row>
    <row r="34" spans="1:24" s="44" customFormat="1" x14ac:dyDescent="0.2">
      <c r="A34" s="360"/>
      <c r="B34" s="362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/>
      <c r="K34" s="53">
        <f t="shared" si="1"/>
        <v>0</v>
      </c>
      <c r="L34" s="127"/>
      <c r="M34" s="128"/>
      <c r="N34" s="129"/>
      <c r="O34" s="57">
        <f t="shared" si="0"/>
        <v>0</v>
      </c>
      <c r="T34"/>
    </row>
    <row r="35" spans="1:24" s="44" customFormat="1" ht="13.5" thickBot="1" x14ac:dyDescent="0.25">
      <c r="A35" s="361"/>
      <c r="B35" s="363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/>
      <c r="O35" s="238">
        <f t="shared" si="0"/>
        <v>0</v>
      </c>
      <c r="T35"/>
    </row>
    <row r="36" spans="1:24" s="44" customFormat="1" x14ac:dyDescent="0.2">
      <c r="A36" s="360" t="s">
        <v>87</v>
      </c>
      <c r="B36" s="362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/>
      <c r="J36" s="137"/>
      <c r="K36" s="86">
        <f t="shared" si="1"/>
        <v>0</v>
      </c>
      <c r="L36" s="75"/>
      <c r="M36" s="135"/>
      <c r="N36" s="73"/>
      <c r="O36" s="141">
        <f>ROUND(12*(K36+$C36*(SUMPRODUCT(L$3:N$3,L36:N36))),4)</f>
        <v>0</v>
      </c>
      <c r="Q36" s="45"/>
      <c r="R36" s="45"/>
      <c r="T36"/>
    </row>
    <row r="37" spans="1:24" s="44" customFormat="1" ht="13.5" thickBot="1" x14ac:dyDescent="0.25">
      <c r="A37" s="361"/>
      <c r="B37" s="363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/>
      <c r="K37" s="143">
        <f t="shared" si="1"/>
        <v>0</v>
      </c>
      <c r="L37" s="66"/>
      <c r="M37" s="63"/>
      <c r="N37" s="94"/>
      <c r="O37" s="144">
        <f>ROUND(12*(K37+$C37*(SUMPRODUCT(L$3:N$3,L37:N37))),4)</f>
        <v>0</v>
      </c>
      <c r="Q37" s="58"/>
      <c r="R37" s="45"/>
      <c r="T37"/>
    </row>
    <row r="38" spans="1:24" s="44" customFormat="1" ht="24.75" thickBot="1" x14ac:dyDescent="0.25">
      <c r="A38" s="324" t="s">
        <v>111</v>
      </c>
      <c r="B38" s="326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/>
      <c r="O38" s="240">
        <f>ROUND(12*(K38+$C38*(SUMPRODUCT(L$3:N$3,L38:N38))),4)</f>
        <v>0</v>
      </c>
      <c r="T38"/>
    </row>
    <row r="39" spans="1:24" s="44" customFormat="1" ht="22.5" customHeight="1" thickBot="1" x14ac:dyDescent="0.25">
      <c r="A39" s="324" t="s">
        <v>90</v>
      </c>
      <c r="B39" s="326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/>
      <c r="I39" s="104"/>
      <c r="J39" s="102"/>
      <c r="K39" s="150">
        <f t="shared" si="1"/>
        <v>0</v>
      </c>
      <c r="L39" s="103"/>
      <c r="M39" s="104"/>
      <c r="N39" s="102"/>
      <c r="O39" s="151">
        <f>ROUND(12*(K39+$C39*(SUMPRODUCT(L$3:N$3,L39:N39))),4)</f>
        <v>0</v>
      </c>
      <c r="T39"/>
    </row>
    <row r="40" spans="1:24" s="44" customFormat="1" ht="17.25" customHeight="1" x14ac:dyDescent="0.2">
      <c r="A40" s="360" t="s">
        <v>93</v>
      </c>
      <c r="B40" s="362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/>
      <c r="I40" s="72"/>
      <c r="J40" s="137"/>
      <c r="K40" s="74">
        <f t="shared" si="1"/>
        <v>0</v>
      </c>
      <c r="L40" s="75"/>
      <c r="M40" s="72"/>
      <c r="N40" s="73"/>
      <c r="O40" s="76">
        <f t="shared" si="0"/>
        <v>0</v>
      </c>
      <c r="T40"/>
    </row>
    <row r="41" spans="1:24" s="44" customFormat="1" ht="17.25" customHeight="1" thickBot="1" x14ac:dyDescent="0.25">
      <c r="A41" s="361"/>
      <c r="B41" s="363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/>
      <c r="K41" s="143">
        <f t="shared" si="1"/>
        <v>0</v>
      </c>
      <c r="L41" s="66"/>
      <c r="M41" s="63"/>
      <c r="N41" s="94"/>
      <c r="O41" s="144">
        <f t="shared" si="0"/>
        <v>0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/>
      <c r="K42" s="155">
        <f t="shared" si="1"/>
        <v>0</v>
      </c>
      <c r="L42" s="113"/>
      <c r="M42" s="114"/>
      <c r="N42" s="111"/>
      <c r="O42" s="156">
        <f t="shared" si="0"/>
        <v>0</v>
      </c>
      <c r="T42"/>
    </row>
    <row r="43" spans="1:24" s="44" customFormat="1" ht="26.25" customHeight="1" thickBot="1" x14ac:dyDescent="0.25">
      <c r="A43" s="324" t="s">
        <v>96</v>
      </c>
      <c r="B43" s="326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/>
      <c r="N43" s="102"/>
      <c r="O43" s="158">
        <f t="shared" si="0"/>
        <v>0</v>
      </c>
      <c r="T43"/>
    </row>
    <row r="44" spans="1:24" s="44" customFormat="1" ht="28.5" customHeight="1" thickBot="1" x14ac:dyDescent="0.25">
      <c r="A44" s="324" t="s">
        <v>98</v>
      </c>
      <c r="B44" s="326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/>
      <c r="M44" s="104"/>
      <c r="N44" s="102"/>
      <c r="O44" s="244">
        <f t="shared" si="0"/>
        <v>0</v>
      </c>
      <c r="T44"/>
    </row>
    <row r="45" spans="1:24" s="44" customFormat="1" ht="30.75" customHeight="1" thickBot="1" x14ac:dyDescent="0.25">
      <c r="A45" s="324" t="s">
        <v>100</v>
      </c>
      <c r="B45" s="326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/>
      <c r="N45" s="147"/>
      <c r="O45" s="158">
        <f t="shared" si="0"/>
        <v>0</v>
      </c>
      <c r="T45"/>
    </row>
    <row r="46" spans="1:24" s="44" customFormat="1" ht="17.25" customHeight="1" thickBot="1" x14ac:dyDescent="0.25">
      <c r="A46" s="323" t="s">
        <v>101</v>
      </c>
      <c r="B46" s="325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/>
      <c r="K46" s="160">
        <f t="shared" si="1"/>
        <v>0</v>
      </c>
      <c r="L46" s="127"/>
      <c r="M46" s="128"/>
      <c r="N46" s="129"/>
      <c r="O46" s="161">
        <f t="shared" si="0"/>
        <v>0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0</v>
      </c>
      <c r="H47" s="166">
        <f>ROUND(SUMPRODUCT($C6:$C46,H6:H46),4)</f>
        <v>0</v>
      </c>
      <c r="I47" s="167">
        <f>ROUND(SUMPRODUCT($C6:$C46,I6:I46),4)</f>
        <v>0</v>
      </c>
      <c r="J47" s="168">
        <f>ROUND(SUMPRODUCT($C6:$C46,J6:J46),4)</f>
        <v>0</v>
      </c>
      <c r="K47" s="169">
        <f>ROUND(SUM(K6:K46),4)</f>
        <v>0</v>
      </c>
      <c r="L47" s="170"/>
      <c r="M47" s="171"/>
      <c r="N47" s="241"/>
      <c r="O47" s="172">
        <f>ROUND(SUM(O6:O46),4)</f>
        <v>0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0</v>
      </c>
      <c r="L48" s="163"/>
      <c r="M48" s="163"/>
      <c r="N48" s="173" t="s">
        <v>105</v>
      </c>
      <c r="O48" s="172">
        <f>ROUND((K48+(SUMPRODUCT(L3:N3,L47:N47)))*12,4)</f>
        <v>0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9" t="s">
        <v>106</v>
      </c>
      <c r="B49" s="350"/>
      <c r="C49" s="350"/>
      <c r="D49" s="350"/>
      <c r="E49" s="350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51"/>
      <c r="B50" s="352"/>
      <c r="C50" s="352"/>
      <c r="D50" s="352"/>
      <c r="E50" s="352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53" t="s">
        <v>211</v>
      </c>
      <c r="B51" s="352"/>
      <c r="C51" s="352"/>
      <c r="D51" s="352"/>
      <c r="E51" s="352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19.5" customHeight="1" thickBot="1" x14ac:dyDescent="0.25">
      <c r="A52" s="354"/>
      <c r="B52" s="355"/>
      <c r="C52" s="355"/>
      <c r="D52" s="355"/>
      <c r="E52" s="35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/>
      <c r="I53" s="356" t="s">
        <v>207</v>
      </c>
      <c r="J53" s="357"/>
      <c r="K53" s="193">
        <f t="shared" ref="K53:K57" si="2">H53*22</f>
        <v>0</v>
      </c>
      <c r="L53" s="358" t="s">
        <v>108</v>
      </c>
      <c r="M53" s="359"/>
      <c r="N53" s="357"/>
      <c r="O53" s="194">
        <f t="shared" ref="O53:O57" si="3">ROUND(K53*14,2)</f>
        <v>0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7" si="4">8/8</f>
        <v>1</v>
      </c>
      <c r="H54" s="230"/>
      <c r="I54" s="345"/>
      <c r="J54" s="346"/>
      <c r="K54" s="199">
        <f t="shared" si="2"/>
        <v>0</v>
      </c>
      <c r="L54" s="347"/>
      <c r="M54" s="348"/>
      <c r="N54" s="346"/>
      <c r="O54" s="200">
        <f t="shared" si="3"/>
        <v>0</v>
      </c>
      <c r="Q54" s="201"/>
    </row>
    <row r="55" spans="1:24" s="44" customFormat="1" ht="30" customHeight="1" x14ac:dyDescent="0.2">
      <c r="A55" s="195" t="s">
        <v>110</v>
      </c>
      <c r="B55" s="196" t="s">
        <v>212</v>
      </c>
      <c r="C55" s="254"/>
      <c r="D55" s="197"/>
      <c r="E55" s="197"/>
      <c r="F55" s="198"/>
      <c r="G55" s="294">
        <f t="shared" si="4"/>
        <v>1</v>
      </c>
      <c r="H55" s="230"/>
      <c r="I55" s="345"/>
      <c r="J55" s="346"/>
      <c r="K55" s="199">
        <f t="shared" si="2"/>
        <v>0</v>
      </c>
      <c r="L55" s="347"/>
      <c r="M55" s="348"/>
      <c r="N55" s="346"/>
      <c r="O55" s="200">
        <f t="shared" si="3"/>
        <v>0</v>
      </c>
      <c r="Q55" s="201"/>
    </row>
    <row r="56" spans="1:24" s="44" customFormat="1" ht="30" customHeight="1" x14ac:dyDescent="0.2">
      <c r="A56" s="195" t="s">
        <v>110</v>
      </c>
      <c r="B56" s="196" t="s">
        <v>213</v>
      </c>
      <c r="C56" s="254"/>
      <c r="D56" s="197"/>
      <c r="E56" s="197"/>
      <c r="F56" s="198"/>
      <c r="G56" s="294">
        <f t="shared" si="4"/>
        <v>1</v>
      </c>
      <c r="H56" s="230"/>
      <c r="I56" s="345"/>
      <c r="J56" s="346"/>
      <c r="K56" s="199">
        <f t="shared" si="2"/>
        <v>0</v>
      </c>
      <c r="L56" s="347"/>
      <c r="M56" s="348"/>
      <c r="N56" s="346"/>
      <c r="O56" s="200">
        <f t="shared" si="3"/>
        <v>0</v>
      </c>
      <c r="Q56" s="201"/>
    </row>
    <row r="57" spans="1:24" s="44" customFormat="1" ht="30" customHeight="1" thickBot="1" x14ac:dyDescent="0.25">
      <c r="A57" s="202" t="s">
        <v>110</v>
      </c>
      <c r="B57" s="203" t="s">
        <v>214</v>
      </c>
      <c r="C57" s="255"/>
      <c r="D57" s="204"/>
      <c r="E57" s="204"/>
      <c r="F57" s="205"/>
      <c r="G57" s="295">
        <f t="shared" si="4"/>
        <v>1</v>
      </c>
      <c r="H57" s="231"/>
      <c r="I57" s="342"/>
      <c r="J57" s="343"/>
      <c r="K57" s="206">
        <f t="shared" si="2"/>
        <v>0</v>
      </c>
      <c r="L57" s="344"/>
      <c r="M57" s="344"/>
      <c r="N57" s="344"/>
      <c r="O57" s="207">
        <f t="shared" si="3"/>
        <v>0</v>
      </c>
      <c r="S57" s="201"/>
    </row>
    <row r="58" spans="1:24" s="44" customFormat="1" ht="19.5" thickTop="1" thickBot="1" x14ac:dyDescent="0.25">
      <c r="A58" s="180"/>
      <c r="B58" s="180"/>
      <c r="C58" s="256"/>
      <c r="D58" s="180"/>
      <c r="E58" s="180"/>
      <c r="F58" s="180"/>
      <c r="G58" s="180"/>
      <c r="H58" s="180"/>
      <c r="I58" s="180"/>
      <c r="J58" s="181" t="s">
        <v>208</v>
      </c>
      <c r="K58" s="208">
        <f>ROUND(SUM(K48,K53:K57),2)</f>
        <v>0</v>
      </c>
      <c r="L58" s="175"/>
      <c r="M58" s="175"/>
      <c r="N58" s="176" t="s">
        <v>109</v>
      </c>
      <c r="O58" s="209">
        <f>ROUND(SUM(O48,O53:O57),2)</f>
        <v>0</v>
      </c>
      <c r="Q58" s="210"/>
      <c r="R58" s="211"/>
      <c r="T58" s="210"/>
      <c r="V58"/>
      <c r="W58"/>
      <c r="X58"/>
    </row>
    <row r="59" spans="1:24" s="212" customFormat="1" ht="15.75" thickTop="1" x14ac:dyDescent="0.2">
      <c r="C59" s="257"/>
      <c r="J59" s="213"/>
      <c r="K59" s="214"/>
      <c r="L59" s="215"/>
      <c r="M59" s="215"/>
      <c r="N59" s="216"/>
      <c r="O59"/>
      <c r="P59"/>
      <c r="Q59"/>
      <c r="R59"/>
      <c r="S59" s="217"/>
      <c r="T59" s="210"/>
      <c r="U59" s="217"/>
      <c r="V59" s="217"/>
      <c r="W59" s="217"/>
      <c r="X59" s="217"/>
    </row>
    <row r="60" spans="1:24" s="212" customFormat="1" ht="15" x14ac:dyDescent="0.2">
      <c r="C60" s="257"/>
      <c r="J60" s="213"/>
      <c r="K60" s="214"/>
      <c r="L60" s="215"/>
      <c r="M60" s="215"/>
      <c r="N60" s="216"/>
      <c r="O60" s="218"/>
      <c r="P60"/>
      <c r="Q60"/>
      <c r="R60"/>
      <c r="S60"/>
      <c r="T60" s="210"/>
      <c r="U60" s="217"/>
      <c r="V60" s="217"/>
      <c r="W60" s="217"/>
      <c r="X60" s="217"/>
    </row>
    <row r="61" spans="1:24" hidden="1" x14ac:dyDescent="0.2"/>
    <row r="62" spans="1:24" hidden="1" x14ac:dyDescent="0.2">
      <c r="H62" s="296">
        <v>0.39</v>
      </c>
      <c r="I62" s="219">
        <f>(1+H62)*O58</f>
        <v>0</v>
      </c>
    </row>
    <row r="63" spans="1:24" hidden="1" x14ac:dyDescent="0.2">
      <c r="H63" s="296">
        <v>0.39</v>
      </c>
      <c r="I63" s="219">
        <f>(1+H63)*150000</f>
        <v>208500.00000000003</v>
      </c>
    </row>
    <row r="64" spans="1:24" hidden="1" x14ac:dyDescent="0.2"/>
    <row r="65" spans="5:8" hidden="1" x14ac:dyDescent="0.2">
      <c r="E65" s="222" t="s">
        <v>130</v>
      </c>
      <c r="G65" s="222" t="s">
        <v>129</v>
      </c>
      <c r="H65" s="222"/>
    </row>
    <row r="66" spans="5:8" hidden="1" x14ac:dyDescent="0.2"/>
    <row r="67" spans="5:8" hidden="1" x14ac:dyDescent="0.2"/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7:J57"/>
    <mergeCell ref="L57:N57"/>
    <mergeCell ref="I55:J55"/>
    <mergeCell ref="L55:N55"/>
    <mergeCell ref="I56:J56"/>
    <mergeCell ref="L56:N56"/>
  </mergeCells>
  <conditionalFormatting sqref="O6:O9 K6:K9 K18:K46 O18:O45 K11:K16 O11:O16">
    <cfRule type="cellIs" dxfId="11" priority="4" stopIfTrue="1" operator="notEqual">
      <formula>0</formula>
    </cfRule>
  </conditionalFormatting>
  <conditionalFormatting sqref="O17">
    <cfRule type="cellIs" dxfId="10" priority="3" stopIfTrue="1" operator="notEqual">
      <formula>0</formula>
    </cfRule>
  </conditionalFormatting>
  <conditionalFormatting sqref="K17">
    <cfRule type="cellIs" dxfId="9" priority="2" stopIfTrue="1" operator="notEqual">
      <formula>0</formula>
    </cfRule>
  </conditionalFormatting>
  <conditionalFormatting sqref="O10 K10">
    <cfRule type="cellIs" dxfId="8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opLeftCell="A43" workbookViewId="0">
      <selection activeCell="B58" sqref="B58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9" t="s">
        <v>36</v>
      </c>
      <c r="B2" s="350"/>
      <c r="C2" s="350"/>
      <c r="D2" s="350"/>
      <c r="E2" s="350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54"/>
      <c r="B3" s="355"/>
      <c r="C3" s="355"/>
      <c r="D3" s="355"/>
      <c r="E3" s="355"/>
      <c r="F3" s="17"/>
      <c r="G3" s="18">
        <v>44</v>
      </c>
      <c r="H3" s="18">
        <v>22</v>
      </c>
      <c r="I3" s="19">
        <v>5</v>
      </c>
      <c r="J3" s="20">
        <v>1</v>
      </c>
      <c r="K3" s="370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72" t="s">
        <v>38</v>
      </c>
    </row>
    <row r="4" spans="1:21" ht="39.75" thickTop="1" thickBot="1" x14ac:dyDescent="0.25">
      <c r="A4" s="374" t="s">
        <v>206</v>
      </c>
      <c r="B4" s="375"/>
      <c r="C4" s="375"/>
      <c r="D4" s="375"/>
      <c r="E4" s="375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70"/>
      <c r="L4" s="28" t="s">
        <v>135</v>
      </c>
      <c r="M4" s="29" t="s">
        <v>42</v>
      </c>
      <c r="N4" s="236" t="s">
        <v>43</v>
      </c>
      <c r="O4" s="372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76" t="s">
        <v>45</v>
      </c>
      <c r="E5" s="377"/>
      <c r="F5" s="17"/>
      <c r="G5" s="223"/>
      <c r="H5" s="378" t="s">
        <v>46</v>
      </c>
      <c r="I5" s="378"/>
      <c r="J5" s="379"/>
      <c r="K5" s="371"/>
      <c r="L5" s="380" t="s">
        <v>46</v>
      </c>
      <c r="M5" s="380" t="s">
        <v>46</v>
      </c>
      <c r="N5" s="380" t="s">
        <v>46</v>
      </c>
      <c r="O5" s="373"/>
      <c r="R5" s="32"/>
      <c r="U5" s="33"/>
    </row>
    <row r="6" spans="1:21" s="44" customFormat="1" ht="13.5" thickTop="1" x14ac:dyDescent="0.2">
      <c r="A6" s="366" t="s">
        <v>47</v>
      </c>
      <c r="B6" s="367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>
        <f>Τιμές!D3</f>
        <v>2.1499999999999998E-2</v>
      </c>
      <c r="I6" s="39"/>
      <c r="J6" s="40"/>
      <c r="K6" s="41">
        <f>ROUND($C6*(SUMPRODUCT(G$3:J$3,G6:J6)),4)</f>
        <v>567.6</v>
      </c>
      <c r="L6" s="42"/>
      <c r="M6" s="39"/>
      <c r="N6" s="40"/>
      <c r="O6" s="43">
        <f t="shared" ref="O6:O46" si="0">ROUND(12*(K6+$C6*(SUMPRODUCT(L$3:N$3,L6:N6))),4)</f>
        <v>6811.2</v>
      </c>
      <c r="Q6" s="45"/>
      <c r="R6" s="45"/>
      <c r="S6"/>
      <c r="T6"/>
    </row>
    <row r="7" spans="1:21" s="44" customFormat="1" x14ac:dyDescent="0.2">
      <c r="A7" s="360"/>
      <c r="B7" s="362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>
        <f>Τιμές!F3</f>
        <v>3.5000000000000003E-2</v>
      </c>
      <c r="K7" s="53">
        <f t="shared" ref="K7:K46" si="1">ROUND($C7*(SUMPRODUCT(G$3:J$3,G7:J7)),4)</f>
        <v>42</v>
      </c>
      <c r="L7" s="54"/>
      <c r="M7" s="55"/>
      <c r="N7" s="56"/>
      <c r="O7" s="57">
        <f t="shared" si="0"/>
        <v>504</v>
      </c>
      <c r="Q7" s="58"/>
      <c r="R7" s="45"/>
      <c r="S7"/>
      <c r="T7"/>
    </row>
    <row r="8" spans="1:21" s="44" customFormat="1" ht="13.5" thickBot="1" x14ac:dyDescent="0.25">
      <c r="A8" s="361"/>
      <c r="B8" s="363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>
        <f>Τιμές!H3</f>
        <v>5.2499999999999998E-2</v>
      </c>
      <c r="O8" s="238">
        <f t="shared" si="0"/>
        <v>63</v>
      </c>
      <c r="Q8" s="45"/>
      <c r="R8" s="45"/>
      <c r="S8"/>
      <c r="T8"/>
    </row>
    <row r="9" spans="1:21" s="44" customFormat="1" x14ac:dyDescent="0.2">
      <c r="A9" s="360" t="s">
        <v>55</v>
      </c>
      <c r="B9" s="368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>
        <f>Τιμές!D4</f>
        <v>2.1000000000000001E-2</v>
      </c>
      <c r="I9" s="72"/>
      <c r="J9" s="73"/>
      <c r="K9" s="74">
        <f t="shared" si="1"/>
        <v>1348.116</v>
      </c>
      <c r="L9" s="75"/>
      <c r="M9" s="72"/>
      <c r="N9" s="73"/>
      <c r="O9" s="76">
        <f t="shared" si="0"/>
        <v>16177.392</v>
      </c>
      <c r="Q9" s="45"/>
      <c r="R9" s="45"/>
      <c r="S9"/>
      <c r="T9"/>
    </row>
    <row r="10" spans="1:21" s="44" customFormat="1" x14ac:dyDescent="0.2">
      <c r="A10" s="360"/>
      <c r="B10" s="368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>
        <f>Τιμές!D4</f>
        <v>2.1000000000000001E-2</v>
      </c>
      <c r="J10" s="310"/>
      <c r="K10" s="311">
        <f t="shared" si="1"/>
        <v>15.75</v>
      </c>
      <c r="L10" s="54"/>
      <c r="M10" s="55"/>
      <c r="N10" s="56"/>
      <c r="O10" s="313">
        <f t="shared" si="0"/>
        <v>189</v>
      </c>
      <c r="Q10" s="45"/>
      <c r="R10" s="45"/>
      <c r="S10"/>
      <c r="T10"/>
    </row>
    <row r="11" spans="1:21" s="44" customFormat="1" x14ac:dyDescent="0.2">
      <c r="A11" s="360"/>
      <c r="B11" s="368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>
        <f>Τιμές!F4</f>
        <v>3.0499999999999999E-2</v>
      </c>
      <c r="K11" s="53">
        <f t="shared" si="1"/>
        <v>88.998999999999995</v>
      </c>
      <c r="L11" s="54"/>
      <c r="M11" s="55"/>
      <c r="N11" s="56"/>
      <c r="O11" s="57">
        <f t="shared" si="0"/>
        <v>1067.9880000000001</v>
      </c>
      <c r="Q11" s="45"/>
      <c r="R11" s="45"/>
      <c r="S11"/>
      <c r="T11"/>
    </row>
    <row r="12" spans="1:21" s="44" customFormat="1" ht="13.5" thickBot="1" x14ac:dyDescent="0.25">
      <c r="A12" s="361"/>
      <c r="B12" s="369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>
        <f>Τιμές!H4</f>
        <v>3.15E-2</v>
      </c>
      <c r="O12" s="238">
        <f t="shared" si="0"/>
        <v>91.917000000000002</v>
      </c>
      <c r="Q12" s="45"/>
      <c r="R12" s="45"/>
      <c r="S12"/>
      <c r="T12"/>
    </row>
    <row r="13" spans="1:21" s="44" customFormat="1" x14ac:dyDescent="0.2">
      <c r="A13" s="360" t="s">
        <v>59</v>
      </c>
      <c r="B13" s="362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>
        <f>Τιμές!D5</f>
        <v>3.15E-2</v>
      </c>
      <c r="I13" s="72"/>
      <c r="J13" s="73"/>
      <c r="K13" s="74">
        <f t="shared" si="1"/>
        <v>1299.375</v>
      </c>
      <c r="L13" s="75"/>
      <c r="M13" s="72"/>
      <c r="N13" s="73"/>
      <c r="O13" s="76">
        <f t="shared" si="0"/>
        <v>15592.5</v>
      </c>
      <c r="Q13" s="45"/>
      <c r="R13" s="45"/>
      <c r="S13"/>
      <c r="T13"/>
    </row>
    <row r="14" spans="1:21" s="44" customFormat="1" x14ac:dyDescent="0.2">
      <c r="A14" s="360"/>
      <c r="B14" s="362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>
        <f>Τιμές!F5</f>
        <v>2.63E-2</v>
      </c>
      <c r="K14" s="53">
        <f t="shared" si="1"/>
        <v>49.3125</v>
      </c>
      <c r="L14" s="77"/>
      <c r="M14" s="55"/>
      <c r="N14" s="56"/>
      <c r="O14" s="57">
        <f t="shared" si="0"/>
        <v>591.75</v>
      </c>
      <c r="Q14" s="45"/>
      <c r="R14" s="45"/>
      <c r="S14"/>
      <c r="T14"/>
    </row>
    <row r="15" spans="1:21" s="44" customFormat="1" ht="13.5" thickBot="1" x14ac:dyDescent="0.25">
      <c r="A15" s="361"/>
      <c r="B15" s="363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>
        <f>Τιμές!H5</f>
        <v>3.15E-2</v>
      </c>
      <c r="O15" s="238">
        <f t="shared" si="0"/>
        <v>59.0625</v>
      </c>
      <c r="Q15" s="45"/>
      <c r="R15" s="45"/>
      <c r="S15"/>
      <c r="T15"/>
    </row>
    <row r="16" spans="1:21" s="44" customFormat="1" x14ac:dyDescent="0.2">
      <c r="A16" s="360" t="s">
        <v>63</v>
      </c>
      <c r="B16" s="362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>
        <f>Τιμές!D6</f>
        <v>2.8400000000000002E-2</v>
      </c>
      <c r="H16" s="227"/>
      <c r="I16" s="72"/>
      <c r="J16" s="73"/>
      <c r="K16" s="247">
        <f t="shared" si="1"/>
        <v>442.35840000000002</v>
      </c>
      <c r="L16" s="75"/>
      <c r="M16" s="72"/>
      <c r="N16" s="73"/>
      <c r="O16" s="246">
        <f t="shared" si="0"/>
        <v>5308.3008</v>
      </c>
      <c r="Q16" s="58"/>
      <c r="R16" s="45"/>
      <c r="S16"/>
      <c r="T16"/>
    </row>
    <row r="17" spans="1:24" s="44" customFormat="1" x14ac:dyDescent="0.2">
      <c r="A17" s="360"/>
      <c r="B17" s="362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>
        <f>Τιμές!F6</f>
        <v>2.1000000000000001E-2</v>
      </c>
      <c r="J17" s="310"/>
      <c r="K17" s="126">
        <f t="shared" si="1"/>
        <v>15.75</v>
      </c>
      <c r="L17" s="54"/>
      <c r="M17" s="55"/>
      <c r="N17" s="56"/>
      <c r="O17" s="130">
        <f t="shared" si="0"/>
        <v>189</v>
      </c>
      <c r="Q17" s="45"/>
      <c r="R17" s="45"/>
      <c r="S17"/>
      <c r="T17"/>
    </row>
    <row r="18" spans="1:24" s="44" customFormat="1" ht="13.5" thickBot="1" x14ac:dyDescent="0.25">
      <c r="A18" s="361"/>
      <c r="B18" s="363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>
        <f>Τιμές!H6</f>
        <v>0.84</v>
      </c>
      <c r="N18" s="94"/>
      <c r="O18" s="95">
        <f t="shared" si="0"/>
        <v>594.72</v>
      </c>
      <c r="Q18" s="45"/>
      <c r="R18" s="45"/>
      <c r="S18"/>
      <c r="T18"/>
    </row>
    <row r="19" spans="1:24" s="44" customFormat="1" x14ac:dyDescent="0.2">
      <c r="A19" s="360" t="s">
        <v>66</v>
      </c>
      <c r="B19" s="362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>
        <f>Τιμές!D7</f>
        <v>4.2000000000000003E-2</v>
      </c>
      <c r="I19" s="72"/>
      <c r="J19" s="73"/>
      <c r="K19" s="74">
        <f t="shared" si="1"/>
        <v>2717.4839999999999</v>
      </c>
      <c r="L19" s="75"/>
      <c r="M19" s="72"/>
      <c r="N19" s="73"/>
      <c r="O19" s="76">
        <f t="shared" si="0"/>
        <v>32609.808000000001</v>
      </c>
      <c r="Q19" s="45"/>
      <c r="R19" s="45"/>
      <c r="S19"/>
      <c r="T19"/>
    </row>
    <row r="20" spans="1:24" s="44" customFormat="1" x14ac:dyDescent="0.2">
      <c r="A20" s="360"/>
      <c r="B20" s="362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>
        <f>Τιμές!F7</f>
        <v>5.2499999999999998E-2</v>
      </c>
      <c r="K20" s="53">
        <f t="shared" si="1"/>
        <v>10.5</v>
      </c>
      <c r="L20" s="54"/>
      <c r="M20" s="55"/>
      <c r="N20" s="56"/>
      <c r="O20" s="57">
        <f t="shared" si="0"/>
        <v>126</v>
      </c>
      <c r="Q20" s="45"/>
      <c r="R20" s="45"/>
      <c r="S20"/>
      <c r="T20"/>
    </row>
    <row r="21" spans="1:24" s="44" customFormat="1" ht="13.5" thickBot="1" x14ac:dyDescent="0.25">
      <c r="A21" s="361"/>
      <c r="B21" s="363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>
        <f>Τιμές!H7</f>
        <v>0.1575</v>
      </c>
      <c r="O21" s="238">
        <f t="shared" si="0"/>
        <v>463.20749999999998</v>
      </c>
      <c r="Q21" s="45"/>
      <c r="R21" s="45"/>
      <c r="S21"/>
      <c r="T21"/>
    </row>
    <row r="22" spans="1:24" s="44" customFormat="1" ht="24.75" customHeight="1" x14ac:dyDescent="0.2">
      <c r="A22" s="364" t="s">
        <v>70</v>
      </c>
      <c r="B22" s="365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>
        <f>Τιμές!D8</f>
        <v>4.2000000000000003E-2</v>
      </c>
      <c r="J22" s="85"/>
      <c r="K22" s="86">
        <f t="shared" si="1"/>
        <v>27.72</v>
      </c>
      <c r="L22" s="87"/>
      <c r="M22" s="88"/>
      <c r="N22" s="89"/>
      <c r="O22" s="90">
        <f t="shared" si="0"/>
        <v>332.64</v>
      </c>
      <c r="T22"/>
    </row>
    <row r="23" spans="1:24" s="44" customFormat="1" ht="24.75" customHeight="1" thickBot="1" x14ac:dyDescent="0.25">
      <c r="A23" s="361"/>
      <c r="B23" s="363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>
        <f>Τιμές!F8</f>
        <v>7.3499999999999996E-2</v>
      </c>
      <c r="N23" s="94"/>
      <c r="O23" s="95">
        <f t="shared" si="0"/>
        <v>161.69999999999999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>
        <f>Τιμές!D9</f>
        <v>3.15E-2</v>
      </c>
      <c r="J24" s="111"/>
      <c r="K24" s="112">
        <f t="shared" si="1"/>
        <v>13.702500000000001</v>
      </c>
      <c r="L24" s="113"/>
      <c r="M24" s="114"/>
      <c r="N24" s="111"/>
      <c r="O24" s="115">
        <f t="shared" si="0"/>
        <v>164.43</v>
      </c>
      <c r="T24"/>
    </row>
    <row r="25" spans="1:24" s="44" customFormat="1" x14ac:dyDescent="0.2">
      <c r="A25" s="364" t="s">
        <v>75</v>
      </c>
      <c r="B25" s="365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>
        <f>Τιμές!D10</f>
        <v>4.2000000000000003E-2</v>
      </c>
      <c r="I25" s="88"/>
      <c r="J25" s="89"/>
      <c r="K25" s="118">
        <f t="shared" si="1"/>
        <v>221.76</v>
      </c>
      <c r="L25" s="87"/>
      <c r="M25" s="88"/>
      <c r="N25" s="89"/>
      <c r="O25" s="119">
        <f t="shared" si="0"/>
        <v>2661.12</v>
      </c>
      <c r="S25"/>
      <c r="T25"/>
      <c r="U25"/>
      <c r="V25"/>
      <c r="W25"/>
      <c r="X25"/>
    </row>
    <row r="26" spans="1:24" s="44" customFormat="1" x14ac:dyDescent="0.2">
      <c r="A26" s="360"/>
      <c r="B26" s="362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>
        <f>Τιμές!F10</f>
        <v>5.2499999999999998E-2</v>
      </c>
      <c r="J26" s="125"/>
      <c r="K26" s="126">
        <f t="shared" si="1"/>
        <v>63</v>
      </c>
      <c r="L26" s="127"/>
      <c r="M26" s="128"/>
      <c r="N26" s="129"/>
      <c r="O26" s="130">
        <f t="shared" si="0"/>
        <v>756</v>
      </c>
      <c r="S26"/>
      <c r="T26"/>
      <c r="U26"/>
      <c r="V26"/>
      <c r="W26"/>
      <c r="X26"/>
    </row>
    <row r="27" spans="1:24" s="44" customFormat="1" ht="13.5" thickBot="1" x14ac:dyDescent="0.25">
      <c r="A27" s="361"/>
      <c r="B27" s="363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>
        <f>Τιμές!H10</f>
        <v>0.126</v>
      </c>
      <c r="O27" s="238">
        <f t="shared" si="0"/>
        <v>30.24</v>
      </c>
      <c r="Q27"/>
      <c r="R27"/>
      <c r="S27"/>
      <c r="T27"/>
      <c r="U27"/>
      <c r="V27"/>
      <c r="W27"/>
      <c r="X27"/>
    </row>
    <row r="28" spans="1:24" s="44" customFormat="1" x14ac:dyDescent="0.2">
      <c r="A28" s="360" t="s">
        <v>77</v>
      </c>
      <c r="B28" s="362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>
        <f>Τιμές!D11</f>
        <v>7.3499999999999996E-2</v>
      </c>
      <c r="K28" s="134">
        <f t="shared" si="1"/>
        <v>34.545000000000002</v>
      </c>
      <c r="L28" s="75"/>
      <c r="M28" s="135"/>
      <c r="N28" s="73"/>
      <c r="O28" s="136">
        <f t="shared" si="0"/>
        <v>414.54</v>
      </c>
      <c r="Q28" s="45"/>
      <c r="R28" s="45"/>
      <c r="T28"/>
    </row>
    <row r="29" spans="1:24" s="44" customFormat="1" ht="13.5" thickBot="1" x14ac:dyDescent="0.25">
      <c r="A29" s="361"/>
      <c r="B29" s="363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>
        <f>Τιμές!H11</f>
        <v>0.105</v>
      </c>
      <c r="O29" s="238">
        <f t="shared" si="0"/>
        <v>49.35</v>
      </c>
      <c r="Q29" s="58"/>
      <c r="R29" s="45"/>
      <c r="T29"/>
    </row>
    <row r="30" spans="1:24" s="44" customFormat="1" x14ac:dyDescent="0.2">
      <c r="A30" s="360" t="s">
        <v>80</v>
      </c>
      <c r="B30" s="362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>
        <f>Τιμές!D12</f>
        <v>2.63E-2</v>
      </c>
      <c r="I30" s="72"/>
      <c r="J30" s="73"/>
      <c r="K30" s="74">
        <f t="shared" si="1"/>
        <v>167.79400000000001</v>
      </c>
      <c r="L30" s="75"/>
      <c r="M30" s="72"/>
      <c r="N30" s="73"/>
      <c r="O30" s="76">
        <f t="shared" si="0"/>
        <v>2013.528</v>
      </c>
      <c r="Q30" s="45"/>
      <c r="R30" s="45"/>
      <c r="T30"/>
    </row>
    <row r="31" spans="1:24" s="44" customFormat="1" x14ac:dyDescent="0.2">
      <c r="A31" s="360"/>
      <c r="B31" s="362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>
        <f>Τιμές!F12</f>
        <v>3.15E-2</v>
      </c>
      <c r="K31" s="53">
        <f t="shared" si="1"/>
        <v>9.1349999999999998</v>
      </c>
      <c r="L31" s="54"/>
      <c r="M31" s="51"/>
      <c r="N31" s="56"/>
      <c r="O31" s="57">
        <f t="shared" si="0"/>
        <v>109.62</v>
      </c>
      <c r="T31"/>
    </row>
    <row r="32" spans="1:24" s="44" customFormat="1" ht="13.5" thickBot="1" x14ac:dyDescent="0.25">
      <c r="A32" s="361"/>
      <c r="B32" s="363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>
        <f>Τιμές!H12</f>
        <v>5.2499999999999998E-2</v>
      </c>
      <c r="O32" s="238">
        <f t="shared" si="0"/>
        <v>15.225</v>
      </c>
      <c r="T32"/>
    </row>
    <row r="33" spans="1:24" s="44" customFormat="1" x14ac:dyDescent="0.2">
      <c r="A33" s="360" t="s">
        <v>83</v>
      </c>
      <c r="B33" s="362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>
        <f>Τιμές!D13</f>
        <v>2.63E-2</v>
      </c>
      <c r="I33" s="135"/>
      <c r="J33" s="137"/>
      <c r="K33" s="74">
        <f t="shared" si="1"/>
        <v>92.575999999999993</v>
      </c>
      <c r="L33" s="75"/>
      <c r="M33" s="72"/>
      <c r="N33" s="73"/>
      <c r="O33" s="76">
        <f t="shared" si="0"/>
        <v>1110.912</v>
      </c>
      <c r="T33"/>
    </row>
    <row r="34" spans="1:24" s="44" customFormat="1" x14ac:dyDescent="0.2">
      <c r="A34" s="360"/>
      <c r="B34" s="362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>
        <f>Τιμές!F13</f>
        <v>3.15E-2</v>
      </c>
      <c r="K34" s="53">
        <f t="shared" si="1"/>
        <v>5.04</v>
      </c>
      <c r="L34" s="127"/>
      <c r="M34" s="128"/>
      <c r="N34" s="129"/>
      <c r="O34" s="57">
        <f t="shared" si="0"/>
        <v>60.48</v>
      </c>
      <c r="T34"/>
    </row>
    <row r="35" spans="1:24" s="44" customFormat="1" ht="13.5" thickBot="1" x14ac:dyDescent="0.25">
      <c r="A35" s="361"/>
      <c r="B35" s="363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>
        <f>Τιμές!H13</f>
        <v>8.4000000000000005E-2</v>
      </c>
      <c r="O35" s="238">
        <f t="shared" si="0"/>
        <v>13.44</v>
      </c>
      <c r="T35"/>
    </row>
    <row r="36" spans="1:24" s="44" customFormat="1" x14ac:dyDescent="0.2">
      <c r="A36" s="360" t="s">
        <v>87</v>
      </c>
      <c r="B36" s="362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>
        <f>Τιμές!D14</f>
        <v>2.63E-2</v>
      </c>
      <c r="J36" s="137"/>
      <c r="K36" s="86">
        <f t="shared" si="1"/>
        <v>24.327500000000001</v>
      </c>
      <c r="L36" s="75"/>
      <c r="M36" s="135"/>
      <c r="N36" s="73"/>
      <c r="O36" s="141">
        <f>ROUND(12*(K36+$C36*(SUMPRODUCT(L$3:N$3,L36:N36))),4)</f>
        <v>291.93</v>
      </c>
      <c r="Q36" s="45"/>
      <c r="R36" s="45"/>
      <c r="T36"/>
    </row>
    <row r="37" spans="1:24" s="44" customFormat="1" ht="13.5" thickBot="1" x14ac:dyDescent="0.25">
      <c r="A37" s="361"/>
      <c r="B37" s="363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>
        <f>Τιμές!F14</f>
        <v>7.3499999999999996E-2</v>
      </c>
      <c r="K37" s="143">
        <f t="shared" si="1"/>
        <v>13.5975</v>
      </c>
      <c r="L37" s="66"/>
      <c r="M37" s="63"/>
      <c r="N37" s="94"/>
      <c r="O37" s="144">
        <f>ROUND(12*(K37+$C37*(SUMPRODUCT(L$3:N$3,L37:N37))),4)</f>
        <v>163.16999999999999</v>
      </c>
      <c r="Q37" s="58"/>
      <c r="R37" s="45"/>
      <c r="T37"/>
    </row>
    <row r="38" spans="1:24" s="44" customFormat="1" ht="24.75" thickBot="1" x14ac:dyDescent="0.25">
      <c r="A38" s="328" t="s">
        <v>111</v>
      </c>
      <c r="B38" s="330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>
        <f>Τιμές!H15</f>
        <v>7.3499999999999996E-2</v>
      </c>
      <c r="O38" s="240">
        <f>ROUND(12*(K38+$C38*(SUMPRODUCT(L$3:N$3,L38:N38))),4)</f>
        <v>2.94</v>
      </c>
      <c r="T38"/>
    </row>
    <row r="39" spans="1:24" s="44" customFormat="1" ht="22.5" customHeight="1" thickBot="1" x14ac:dyDescent="0.25">
      <c r="A39" s="328" t="s">
        <v>90</v>
      </c>
      <c r="B39" s="330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>
        <f>Τιμές!D16</f>
        <v>6.3E-3</v>
      </c>
      <c r="I39" s="104"/>
      <c r="J39" s="102"/>
      <c r="K39" s="150">
        <f t="shared" si="1"/>
        <v>5.9598000000000004</v>
      </c>
      <c r="L39" s="103"/>
      <c r="M39" s="104"/>
      <c r="N39" s="102"/>
      <c r="O39" s="151">
        <f>ROUND(12*(K39+$C39*(SUMPRODUCT(L$3:N$3,L39:N39))),4)</f>
        <v>71.517600000000002</v>
      </c>
      <c r="T39"/>
    </row>
    <row r="40" spans="1:24" s="44" customFormat="1" ht="17.25" customHeight="1" x14ac:dyDescent="0.2">
      <c r="A40" s="360" t="s">
        <v>93</v>
      </c>
      <c r="B40" s="362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>
        <f>Τιμές!D17</f>
        <v>2.1000000000000001E-2</v>
      </c>
      <c r="I40" s="72"/>
      <c r="J40" s="137"/>
      <c r="K40" s="74">
        <f t="shared" si="1"/>
        <v>390.39</v>
      </c>
      <c r="L40" s="75"/>
      <c r="M40" s="72"/>
      <c r="N40" s="73"/>
      <c r="O40" s="76">
        <f t="shared" si="0"/>
        <v>4684.68</v>
      </c>
      <c r="T40"/>
    </row>
    <row r="41" spans="1:24" s="44" customFormat="1" ht="17.25" customHeight="1" thickBot="1" x14ac:dyDescent="0.25">
      <c r="A41" s="361"/>
      <c r="B41" s="363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>
        <f>Τιμές!F17</f>
        <v>3.15E-2</v>
      </c>
      <c r="K41" s="143">
        <f t="shared" si="1"/>
        <v>26.6175</v>
      </c>
      <c r="L41" s="66"/>
      <c r="M41" s="63"/>
      <c r="N41" s="94"/>
      <c r="O41" s="144">
        <f t="shared" si="0"/>
        <v>319.41000000000003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>
        <f>Τιμές!D18</f>
        <v>6.3E-2</v>
      </c>
      <c r="K42" s="155">
        <f t="shared" si="1"/>
        <v>126</v>
      </c>
      <c r="L42" s="113"/>
      <c r="M42" s="114"/>
      <c r="N42" s="111"/>
      <c r="O42" s="156">
        <f t="shared" si="0"/>
        <v>1512</v>
      </c>
      <c r="T42"/>
    </row>
    <row r="43" spans="1:24" s="44" customFormat="1" ht="26.25" customHeight="1" thickBot="1" x14ac:dyDescent="0.25">
      <c r="A43" s="328" t="s">
        <v>96</v>
      </c>
      <c r="B43" s="330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>
        <f>Τιμές!F19</f>
        <v>6.3E-2</v>
      </c>
      <c r="N43" s="102"/>
      <c r="O43" s="158">
        <f t="shared" si="0"/>
        <v>441</v>
      </c>
      <c r="T43"/>
    </row>
    <row r="44" spans="1:24" s="44" customFormat="1" ht="28.5" customHeight="1" thickBot="1" x14ac:dyDescent="0.25">
      <c r="A44" s="328" t="s">
        <v>98</v>
      </c>
      <c r="B44" s="330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>
        <f>Τιμές!F20</f>
        <v>0.84</v>
      </c>
      <c r="M44" s="104"/>
      <c r="N44" s="102"/>
      <c r="O44" s="244">
        <f t="shared" si="0"/>
        <v>3780</v>
      </c>
      <c r="T44"/>
    </row>
    <row r="45" spans="1:24" s="44" customFormat="1" ht="30.75" customHeight="1" thickBot="1" x14ac:dyDescent="0.25">
      <c r="A45" s="328" t="s">
        <v>100</v>
      </c>
      <c r="B45" s="330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>
        <f>Τιμές!F21</f>
        <v>0.1575</v>
      </c>
      <c r="N45" s="147"/>
      <c r="O45" s="158">
        <f t="shared" si="0"/>
        <v>236.25</v>
      </c>
      <c r="T45"/>
    </row>
    <row r="46" spans="1:24" s="44" customFormat="1" ht="17.25" customHeight="1" thickBot="1" x14ac:dyDescent="0.25">
      <c r="A46" s="327" t="s">
        <v>101</v>
      </c>
      <c r="B46" s="329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>
        <f>Τιμές!D22</f>
        <v>1.26E-2</v>
      </c>
      <c r="K46" s="160">
        <f t="shared" si="1"/>
        <v>8.6310000000000002</v>
      </c>
      <c r="L46" s="127"/>
      <c r="M46" s="128"/>
      <c r="N46" s="129"/>
      <c r="O46" s="161">
        <f t="shared" si="0"/>
        <v>103.572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10.053599999999999</v>
      </c>
      <c r="H47" s="166">
        <f>ROUND(SUMPRODUCT($C6:$C46,H6:H46),4)</f>
        <v>309.59339999999997</v>
      </c>
      <c r="I47" s="167">
        <f>ROUND(SUMPRODUCT($C6:$C46,I6:I46),4)</f>
        <v>32.049999999999997</v>
      </c>
      <c r="J47" s="168">
        <f>ROUND(SUMPRODUCT($C6:$C46,J6:J46),4)</f>
        <v>414.3775</v>
      </c>
      <c r="K47" s="169">
        <f>ROUND(SUM(K6:K46),4)</f>
        <v>7828.0406999999996</v>
      </c>
      <c r="L47" s="170">
        <f>ROUND(SUMPRODUCT($C6:$C46,L6:L46),4)</f>
        <v>1260</v>
      </c>
      <c r="M47" s="171">
        <f>ROUND(SUMPRODUCT($C6:$C46,M6:M46),4)</f>
        <v>716.83500000000004</v>
      </c>
      <c r="N47" s="241">
        <f>ROUND(SUMPRODUCT($C6:$C46,N6:N46),4)</f>
        <v>788.38199999999995</v>
      </c>
      <c r="O47" s="172">
        <f>ROUND(SUM(O6:O46),4)</f>
        <v>99938.540399999998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7828.0406999999996</v>
      </c>
      <c r="L48" s="163"/>
      <c r="M48" s="163"/>
      <c r="N48" s="173" t="s">
        <v>105</v>
      </c>
      <c r="O48" s="172">
        <f>ROUND((K48+(SUMPRODUCT(L3:N3,L47:N47)))*12,4)</f>
        <v>99938.540399999998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9" t="s">
        <v>106</v>
      </c>
      <c r="B49" s="350"/>
      <c r="C49" s="350"/>
      <c r="D49" s="350"/>
      <c r="E49" s="350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51"/>
      <c r="B50" s="352"/>
      <c r="C50" s="352"/>
      <c r="D50" s="352"/>
      <c r="E50" s="352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51" t="s">
        <v>107</v>
      </c>
      <c r="B51" s="352"/>
      <c r="C51" s="352"/>
      <c r="D51" s="352"/>
      <c r="E51" s="352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13.5" thickBot="1" x14ac:dyDescent="0.25">
      <c r="A52" s="354"/>
      <c r="B52" s="355"/>
      <c r="C52" s="355"/>
      <c r="D52" s="355"/>
      <c r="E52" s="35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>
        <f>Τιμές!D$25*G53</f>
        <v>35.770000000000003</v>
      </c>
      <c r="I53" s="356" t="s">
        <v>209</v>
      </c>
      <c r="J53" s="357"/>
      <c r="K53" s="193">
        <f t="shared" ref="K53:K58" si="2">H53*22</f>
        <v>786.94</v>
      </c>
      <c r="L53" s="358" t="s">
        <v>108</v>
      </c>
      <c r="M53" s="359"/>
      <c r="N53" s="357"/>
      <c r="O53" s="194">
        <f t="shared" ref="O53:O58" si="3">ROUND(K53*14,2)</f>
        <v>11017.16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8" si="4">8/8</f>
        <v>1</v>
      </c>
      <c r="H54" s="230">
        <f>Τιμές!D$25*G54</f>
        <v>35.770000000000003</v>
      </c>
      <c r="I54" s="345"/>
      <c r="J54" s="346"/>
      <c r="K54" s="199">
        <f t="shared" si="2"/>
        <v>786.94</v>
      </c>
      <c r="L54" s="347"/>
      <c r="M54" s="348"/>
      <c r="N54" s="346"/>
      <c r="O54" s="200">
        <f t="shared" si="3"/>
        <v>11017.16</v>
      </c>
      <c r="Q54" s="201"/>
    </row>
    <row r="55" spans="1:24" s="44" customFormat="1" ht="30" customHeight="1" x14ac:dyDescent="0.2">
      <c r="A55" s="195" t="s">
        <v>110</v>
      </c>
      <c r="B55" s="196" t="s">
        <v>189</v>
      </c>
      <c r="C55" s="254"/>
      <c r="D55" s="197"/>
      <c r="E55" s="197"/>
      <c r="F55" s="198"/>
      <c r="G55" s="294">
        <f t="shared" si="4"/>
        <v>1</v>
      </c>
      <c r="H55" s="230">
        <f>Τιμές!D$25*G55</f>
        <v>35.770000000000003</v>
      </c>
      <c r="I55" s="345"/>
      <c r="J55" s="346"/>
      <c r="K55" s="199">
        <f t="shared" si="2"/>
        <v>786.94</v>
      </c>
      <c r="L55" s="347"/>
      <c r="M55" s="348"/>
      <c r="N55" s="346"/>
      <c r="O55" s="200">
        <f t="shared" si="3"/>
        <v>11017.16</v>
      </c>
      <c r="Q55" s="201"/>
    </row>
    <row r="56" spans="1:24" s="44" customFormat="1" ht="30" customHeight="1" x14ac:dyDescent="0.2">
      <c r="A56" s="195" t="s">
        <v>110</v>
      </c>
      <c r="B56" s="196" t="s">
        <v>190</v>
      </c>
      <c r="C56" s="254"/>
      <c r="D56" s="197"/>
      <c r="E56" s="197"/>
      <c r="F56" s="198"/>
      <c r="G56" s="294">
        <f t="shared" si="4"/>
        <v>1</v>
      </c>
      <c r="H56" s="230">
        <f>Τιμές!D$25*G56</f>
        <v>35.770000000000003</v>
      </c>
      <c r="I56" s="345"/>
      <c r="J56" s="346"/>
      <c r="K56" s="199">
        <f t="shared" si="2"/>
        <v>786.94</v>
      </c>
      <c r="L56" s="347"/>
      <c r="M56" s="348"/>
      <c r="N56" s="346"/>
      <c r="O56" s="200">
        <f t="shared" si="3"/>
        <v>11017.16</v>
      </c>
      <c r="Q56" s="201"/>
    </row>
    <row r="57" spans="1:24" s="44" customFormat="1" ht="30" customHeight="1" x14ac:dyDescent="0.2">
      <c r="A57" s="195" t="s">
        <v>110</v>
      </c>
      <c r="B57" s="196" t="s">
        <v>188</v>
      </c>
      <c r="C57" s="254"/>
      <c r="D57" s="197"/>
      <c r="E57" s="197"/>
      <c r="F57" s="198"/>
      <c r="G57" s="294">
        <f t="shared" si="4"/>
        <v>1</v>
      </c>
      <c r="H57" s="230">
        <f>Τιμές!D$25*G57</f>
        <v>35.770000000000003</v>
      </c>
      <c r="I57" s="345"/>
      <c r="J57" s="346"/>
      <c r="K57" s="199">
        <f t="shared" si="2"/>
        <v>786.94</v>
      </c>
      <c r="L57" s="347"/>
      <c r="M57" s="348"/>
      <c r="N57" s="346"/>
      <c r="O57" s="200">
        <f t="shared" si="3"/>
        <v>11017.16</v>
      </c>
      <c r="Q57" s="201"/>
    </row>
    <row r="58" spans="1:24" s="44" customFormat="1" ht="30" customHeight="1" thickBot="1" x14ac:dyDescent="0.25">
      <c r="A58" s="202" t="s">
        <v>110</v>
      </c>
      <c r="B58" s="203" t="s">
        <v>187</v>
      </c>
      <c r="C58" s="255"/>
      <c r="D58" s="204"/>
      <c r="E58" s="204"/>
      <c r="F58" s="205"/>
      <c r="G58" s="295">
        <f t="shared" si="4"/>
        <v>1</v>
      </c>
      <c r="H58" s="231">
        <f>Τιμές!D$25*G58</f>
        <v>35.770000000000003</v>
      </c>
      <c r="I58" s="342"/>
      <c r="J58" s="343"/>
      <c r="K58" s="206">
        <f t="shared" si="2"/>
        <v>786.94</v>
      </c>
      <c r="L58" s="344"/>
      <c r="M58" s="344"/>
      <c r="N58" s="344"/>
      <c r="O58" s="207">
        <f t="shared" si="3"/>
        <v>11017.16</v>
      </c>
      <c r="S58" s="201"/>
    </row>
    <row r="59" spans="1:24" s="44" customFormat="1" ht="19.5" thickTop="1" thickBot="1" x14ac:dyDescent="0.25">
      <c r="A59" s="180"/>
      <c r="B59" s="180"/>
      <c r="C59" s="256"/>
      <c r="D59" s="180"/>
      <c r="E59" s="180"/>
      <c r="F59" s="180"/>
      <c r="G59" s="180"/>
      <c r="H59" s="180"/>
      <c r="I59" s="180"/>
      <c r="J59" s="181" t="s">
        <v>208</v>
      </c>
      <c r="K59" s="208">
        <f>ROUND(SUM(K48,K53:K58),2)</f>
        <v>12549.68</v>
      </c>
      <c r="L59" s="175"/>
      <c r="M59" s="175"/>
      <c r="N59" s="176" t="s">
        <v>109</v>
      </c>
      <c r="O59" s="209">
        <f>ROUND(SUM(O48,O53:O58),2)</f>
        <v>166041.5</v>
      </c>
      <c r="Q59" s="210"/>
      <c r="R59" s="211"/>
      <c r="T59" s="210"/>
      <c r="V59"/>
      <c r="W59"/>
      <c r="X59"/>
    </row>
    <row r="60" spans="1:24" s="212" customFormat="1" ht="15.75" thickTop="1" x14ac:dyDescent="0.2">
      <c r="C60" s="257"/>
      <c r="J60" s="213"/>
      <c r="K60" s="214"/>
      <c r="L60" s="215"/>
      <c r="M60" s="215"/>
      <c r="N60" s="216"/>
      <c r="O60"/>
      <c r="P60"/>
      <c r="Q60"/>
      <c r="R60"/>
      <c r="S60" s="217"/>
      <c r="T60" s="210"/>
      <c r="U60" s="217"/>
      <c r="V60" s="217"/>
      <c r="W60" s="217"/>
      <c r="X60" s="217"/>
    </row>
    <row r="61" spans="1:24" s="212" customFormat="1" ht="15" x14ac:dyDescent="0.2">
      <c r="C61" s="257"/>
      <c r="J61" s="213"/>
      <c r="K61" s="214"/>
      <c r="L61" s="215"/>
      <c r="M61" s="215"/>
      <c r="N61" s="216"/>
      <c r="O61" s="218"/>
      <c r="P61"/>
      <c r="Q61"/>
      <c r="R61"/>
      <c r="S61"/>
      <c r="T61" s="210"/>
      <c r="U61" s="217"/>
      <c r="V61" s="217"/>
      <c r="W61" s="217"/>
      <c r="X61" s="217"/>
    </row>
    <row r="63" spans="1:24" hidden="1" x14ac:dyDescent="0.2">
      <c r="H63" s="296">
        <v>0.39</v>
      </c>
      <c r="I63" s="219">
        <f>(1+H63)*O59</f>
        <v>230797.68500000003</v>
      </c>
    </row>
    <row r="64" spans="1:24" hidden="1" x14ac:dyDescent="0.2">
      <c r="H64" s="296">
        <v>0.39</v>
      </c>
      <c r="I64" s="219">
        <f>(1+H64)*150000</f>
        <v>208500.00000000003</v>
      </c>
    </row>
    <row r="65" spans="5:8" hidden="1" x14ac:dyDescent="0.2"/>
    <row r="66" spans="5:8" hidden="1" x14ac:dyDescent="0.2">
      <c r="E66" s="222" t="s">
        <v>130</v>
      </c>
      <c r="G66" s="222" t="s">
        <v>129</v>
      </c>
      <c r="H66" s="222"/>
    </row>
    <row r="67" spans="5:8" hidden="1" x14ac:dyDescent="0.2"/>
  </sheetData>
  <sheetProtection formatColumns="0"/>
  <protectedRanges>
    <protectedRange sqref="A60:O64" name="Range4"/>
    <protectedRange sqref="G53:H58" name="Range3"/>
    <protectedRange sqref="L6:N46" name="Range2"/>
    <protectedRange sqref="G6:J46" name="Range1"/>
  </protectedRanges>
  <mergeCells count="45">
    <mergeCell ref="I58:J58"/>
    <mergeCell ref="L58:N58"/>
    <mergeCell ref="I55:J55"/>
    <mergeCell ref="L55:N55"/>
    <mergeCell ref="I56:J56"/>
    <mergeCell ref="L56:N56"/>
    <mergeCell ref="I57:J57"/>
    <mergeCell ref="L57:N57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7" priority="4" stopIfTrue="1" operator="notEqual">
      <formula>0</formula>
    </cfRule>
  </conditionalFormatting>
  <conditionalFormatting sqref="O17">
    <cfRule type="cellIs" dxfId="6" priority="3" stopIfTrue="1" operator="notEqual">
      <formula>0</formula>
    </cfRule>
  </conditionalFormatting>
  <conditionalFormatting sqref="K17">
    <cfRule type="cellIs" dxfId="5" priority="2" stopIfTrue="1" operator="notEqual">
      <formula>0</formula>
    </cfRule>
  </conditionalFormatting>
  <conditionalFormatting sqref="O10 K10">
    <cfRule type="cellIs" dxfId="4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workbookViewId="0">
      <selection activeCell="A4" sqref="A4:E4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9" t="s">
        <v>36</v>
      </c>
      <c r="B2" s="350"/>
      <c r="C2" s="350"/>
      <c r="D2" s="350"/>
      <c r="E2" s="350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54"/>
      <c r="B3" s="355"/>
      <c r="C3" s="355"/>
      <c r="D3" s="355"/>
      <c r="E3" s="355"/>
      <c r="F3" s="17"/>
      <c r="G3" s="18">
        <v>44</v>
      </c>
      <c r="H3" s="18">
        <v>22</v>
      </c>
      <c r="I3" s="19">
        <v>5</v>
      </c>
      <c r="J3" s="20">
        <v>1</v>
      </c>
      <c r="K3" s="370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72" t="s">
        <v>38</v>
      </c>
    </row>
    <row r="4" spans="1:21" ht="39.75" thickTop="1" thickBot="1" x14ac:dyDescent="0.25">
      <c r="A4" s="374" t="s">
        <v>215</v>
      </c>
      <c r="B4" s="375"/>
      <c r="C4" s="375"/>
      <c r="D4" s="375"/>
      <c r="E4" s="375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70"/>
      <c r="L4" s="28" t="s">
        <v>135</v>
      </c>
      <c r="M4" s="29" t="s">
        <v>42</v>
      </c>
      <c r="N4" s="236" t="s">
        <v>43</v>
      </c>
      <c r="O4" s="372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76" t="s">
        <v>45</v>
      </c>
      <c r="E5" s="377"/>
      <c r="F5" s="17"/>
      <c r="G5" s="223"/>
      <c r="H5" s="378" t="s">
        <v>46</v>
      </c>
      <c r="I5" s="378"/>
      <c r="J5" s="379"/>
      <c r="K5" s="371"/>
      <c r="L5" s="380" t="s">
        <v>46</v>
      </c>
      <c r="M5" s="380" t="s">
        <v>46</v>
      </c>
      <c r="N5" s="380" t="s">
        <v>46</v>
      </c>
      <c r="O5" s="373"/>
      <c r="R5" s="32"/>
      <c r="U5" s="33"/>
    </row>
    <row r="6" spans="1:21" s="44" customFormat="1" ht="13.5" thickTop="1" x14ac:dyDescent="0.2">
      <c r="A6" s="366" t="s">
        <v>47</v>
      </c>
      <c r="B6" s="367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>
        <f>Τιμές!D3</f>
        <v>2.1499999999999998E-2</v>
      </c>
      <c r="I6" s="39"/>
      <c r="J6" s="40"/>
      <c r="K6" s="41">
        <f>ROUND($C6*(SUMPRODUCT(G$3:J$3,G6:J6)),4)</f>
        <v>567.6</v>
      </c>
      <c r="L6" s="42"/>
      <c r="M6" s="39"/>
      <c r="N6" s="40"/>
      <c r="O6" s="43">
        <f t="shared" ref="O6:O46" si="0">ROUND(12*(K6+$C6*(SUMPRODUCT(L$3:N$3,L6:N6))),4)</f>
        <v>6811.2</v>
      </c>
      <c r="Q6" s="45"/>
      <c r="R6" s="45"/>
      <c r="S6"/>
      <c r="T6"/>
    </row>
    <row r="7" spans="1:21" s="44" customFormat="1" x14ac:dyDescent="0.2">
      <c r="A7" s="360"/>
      <c r="B7" s="362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>
        <f>Τιμές!F3</f>
        <v>3.5000000000000003E-2</v>
      </c>
      <c r="K7" s="53">
        <f t="shared" ref="K7:K46" si="1">ROUND($C7*(SUMPRODUCT(G$3:J$3,G7:J7)),4)</f>
        <v>42</v>
      </c>
      <c r="L7" s="54"/>
      <c r="M7" s="55"/>
      <c r="N7" s="56"/>
      <c r="O7" s="57">
        <f t="shared" si="0"/>
        <v>504</v>
      </c>
      <c r="Q7" s="58"/>
      <c r="R7" s="45"/>
      <c r="S7"/>
      <c r="T7"/>
    </row>
    <row r="8" spans="1:21" s="44" customFormat="1" ht="13.5" thickBot="1" x14ac:dyDescent="0.25">
      <c r="A8" s="361"/>
      <c r="B8" s="363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>
        <f>Τιμές!H3</f>
        <v>5.2499999999999998E-2</v>
      </c>
      <c r="O8" s="238">
        <f t="shared" si="0"/>
        <v>63</v>
      </c>
      <c r="Q8" s="45"/>
      <c r="R8" s="45"/>
      <c r="S8"/>
      <c r="T8"/>
    </row>
    <row r="9" spans="1:21" s="44" customFormat="1" x14ac:dyDescent="0.2">
      <c r="A9" s="360" t="s">
        <v>55</v>
      </c>
      <c r="B9" s="368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>
        <f>Τιμές!D4</f>
        <v>2.1000000000000001E-2</v>
      </c>
      <c r="I9" s="72"/>
      <c r="J9" s="73"/>
      <c r="K9" s="74">
        <f t="shared" si="1"/>
        <v>1348.116</v>
      </c>
      <c r="L9" s="75"/>
      <c r="M9" s="72"/>
      <c r="N9" s="73"/>
      <c r="O9" s="76">
        <f t="shared" si="0"/>
        <v>16177.392</v>
      </c>
      <c r="Q9" s="45"/>
      <c r="R9" s="45"/>
      <c r="S9"/>
      <c r="T9"/>
    </row>
    <row r="10" spans="1:21" s="44" customFormat="1" x14ac:dyDescent="0.2">
      <c r="A10" s="360"/>
      <c r="B10" s="368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>
        <f>Τιμές!D4</f>
        <v>2.1000000000000001E-2</v>
      </c>
      <c r="J10" s="310"/>
      <c r="K10" s="311">
        <f t="shared" si="1"/>
        <v>15.75</v>
      </c>
      <c r="L10" s="54"/>
      <c r="M10" s="55"/>
      <c r="N10" s="56"/>
      <c r="O10" s="313">
        <f t="shared" si="0"/>
        <v>189</v>
      </c>
      <c r="Q10" s="45"/>
      <c r="R10" s="45"/>
      <c r="S10"/>
      <c r="T10"/>
    </row>
    <row r="11" spans="1:21" s="44" customFormat="1" x14ac:dyDescent="0.2">
      <c r="A11" s="360"/>
      <c r="B11" s="368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>
        <f>Τιμές!F4</f>
        <v>3.0499999999999999E-2</v>
      </c>
      <c r="K11" s="53">
        <f t="shared" si="1"/>
        <v>88.998999999999995</v>
      </c>
      <c r="L11" s="54"/>
      <c r="M11" s="55"/>
      <c r="N11" s="56"/>
      <c r="O11" s="57">
        <f t="shared" si="0"/>
        <v>1067.9880000000001</v>
      </c>
      <c r="Q11" s="45"/>
      <c r="R11" s="45"/>
      <c r="S11"/>
      <c r="T11"/>
    </row>
    <row r="12" spans="1:21" s="44" customFormat="1" ht="13.5" thickBot="1" x14ac:dyDescent="0.25">
      <c r="A12" s="361"/>
      <c r="B12" s="369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>
        <f>Τιμές!H4</f>
        <v>3.15E-2</v>
      </c>
      <c r="O12" s="238">
        <f t="shared" si="0"/>
        <v>91.917000000000002</v>
      </c>
      <c r="Q12" s="45"/>
      <c r="R12" s="45"/>
      <c r="S12"/>
      <c r="T12"/>
    </row>
    <row r="13" spans="1:21" s="44" customFormat="1" x14ac:dyDescent="0.2">
      <c r="A13" s="360" t="s">
        <v>59</v>
      </c>
      <c r="B13" s="362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>
        <f>Τιμές!D5</f>
        <v>3.15E-2</v>
      </c>
      <c r="I13" s="72"/>
      <c r="J13" s="73"/>
      <c r="K13" s="74">
        <f t="shared" si="1"/>
        <v>1299.375</v>
      </c>
      <c r="L13" s="75"/>
      <c r="M13" s="72"/>
      <c r="N13" s="73"/>
      <c r="O13" s="76">
        <f t="shared" si="0"/>
        <v>15592.5</v>
      </c>
      <c r="Q13" s="45"/>
      <c r="R13" s="45"/>
      <c r="S13"/>
      <c r="T13"/>
    </row>
    <row r="14" spans="1:21" s="44" customFormat="1" x14ac:dyDescent="0.2">
      <c r="A14" s="360"/>
      <c r="B14" s="362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>
        <f>Τιμές!F5</f>
        <v>2.63E-2</v>
      </c>
      <c r="K14" s="53">
        <f t="shared" si="1"/>
        <v>49.3125</v>
      </c>
      <c r="L14" s="77"/>
      <c r="M14" s="55"/>
      <c r="N14" s="56"/>
      <c r="O14" s="57">
        <f t="shared" si="0"/>
        <v>591.75</v>
      </c>
      <c r="Q14" s="45"/>
      <c r="R14" s="45"/>
      <c r="S14"/>
      <c r="T14"/>
    </row>
    <row r="15" spans="1:21" s="44" customFormat="1" ht="13.5" thickBot="1" x14ac:dyDescent="0.25">
      <c r="A15" s="361"/>
      <c r="B15" s="363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>
        <f>Τιμές!H5</f>
        <v>3.15E-2</v>
      </c>
      <c r="O15" s="238">
        <f t="shared" si="0"/>
        <v>59.0625</v>
      </c>
      <c r="Q15" s="45"/>
      <c r="R15" s="45"/>
      <c r="S15"/>
      <c r="T15"/>
    </row>
    <row r="16" spans="1:21" s="44" customFormat="1" x14ac:dyDescent="0.2">
      <c r="A16" s="360" t="s">
        <v>63</v>
      </c>
      <c r="B16" s="362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>
        <f>Τιμές!D6</f>
        <v>2.8400000000000002E-2</v>
      </c>
      <c r="H16" s="227"/>
      <c r="I16" s="72"/>
      <c r="J16" s="73"/>
      <c r="K16" s="247">
        <f t="shared" si="1"/>
        <v>442.35840000000002</v>
      </c>
      <c r="L16" s="75"/>
      <c r="M16" s="72"/>
      <c r="N16" s="73"/>
      <c r="O16" s="246">
        <f t="shared" si="0"/>
        <v>5308.3008</v>
      </c>
      <c r="Q16" s="58"/>
      <c r="R16" s="45"/>
      <c r="S16"/>
      <c r="T16"/>
    </row>
    <row r="17" spans="1:24" s="44" customFormat="1" x14ac:dyDescent="0.2">
      <c r="A17" s="360"/>
      <c r="B17" s="362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>
        <f>Τιμές!F6</f>
        <v>2.1000000000000001E-2</v>
      </c>
      <c r="J17" s="310"/>
      <c r="K17" s="126">
        <f t="shared" si="1"/>
        <v>15.75</v>
      </c>
      <c r="L17" s="54"/>
      <c r="M17" s="55"/>
      <c r="N17" s="56"/>
      <c r="O17" s="130">
        <f t="shared" si="0"/>
        <v>189</v>
      </c>
      <c r="Q17" s="45"/>
      <c r="R17" s="45"/>
      <c r="S17"/>
      <c r="T17"/>
    </row>
    <row r="18" spans="1:24" s="44" customFormat="1" ht="13.5" thickBot="1" x14ac:dyDescent="0.25">
      <c r="A18" s="361"/>
      <c r="B18" s="363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>
        <f>Τιμές!H6</f>
        <v>0.84</v>
      </c>
      <c r="N18" s="94"/>
      <c r="O18" s="95">
        <f t="shared" si="0"/>
        <v>594.72</v>
      </c>
      <c r="Q18" s="45"/>
      <c r="R18" s="45"/>
      <c r="S18"/>
      <c r="T18"/>
    </row>
    <row r="19" spans="1:24" s="44" customFormat="1" x14ac:dyDescent="0.2">
      <c r="A19" s="360" t="s">
        <v>66</v>
      </c>
      <c r="B19" s="362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>
        <f>Τιμές!D7</f>
        <v>4.2000000000000003E-2</v>
      </c>
      <c r="I19" s="72"/>
      <c r="J19" s="73"/>
      <c r="K19" s="74">
        <f t="shared" si="1"/>
        <v>2717.4839999999999</v>
      </c>
      <c r="L19" s="75"/>
      <c r="M19" s="72"/>
      <c r="N19" s="73"/>
      <c r="O19" s="76">
        <f t="shared" si="0"/>
        <v>32609.808000000001</v>
      </c>
      <c r="Q19" s="45"/>
      <c r="R19" s="45"/>
      <c r="S19"/>
      <c r="T19"/>
    </row>
    <row r="20" spans="1:24" s="44" customFormat="1" x14ac:dyDescent="0.2">
      <c r="A20" s="360"/>
      <c r="B20" s="362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>
        <f>Τιμές!F7</f>
        <v>5.2499999999999998E-2</v>
      </c>
      <c r="K20" s="53">
        <f t="shared" si="1"/>
        <v>10.5</v>
      </c>
      <c r="L20" s="54"/>
      <c r="M20" s="55"/>
      <c r="N20" s="56"/>
      <c r="O20" s="57">
        <f t="shared" si="0"/>
        <v>126</v>
      </c>
      <c r="Q20" s="45"/>
      <c r="R20" s="45"/>
      <c r="S20"/>
      <c r="T20"/>
    </row>
    <row r="21" spans="1:24" s="44" customFormat="1" ht="13.5" thickBot="1" x14ac:dyDescent="0.25">
      <c r="A21" s="361"/>
      <c r="B21" s="363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>
        <f>Τιμές!H7</f>
        <v>0.1575</v>
      </c>
      <c r="O21" s="238">
        <f t="shared" si="0"/>
        <v>463.20749999999998</v>
      </c>
      <c r="Q21" s="45"/>
      <c r="R21" s="45"/>
      <c r="S21"/>
      <c r="T21"/>
    </row>
    <row r="22" spans="1:24" s="44" customFormat="1" ht="24.75" customHeight="1" x14ac:dyDescent="0.2">
      <c r="A22" s="364" t="s">
        <v>70</v>
      </c>
      <c r="B22" s="365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>
        <f>Τιμές!D8</f>
        <v>4.2000000000000003E-2</v>
      </c>
      <c r="J22" s="85"/>
      <c r="K22" s="86">
        <f t="shared" si="1"/>
        <v>27.72</v>
      </c>
      <c r="L22" s="87"/>
      <c r="M22" s="88"/>
      <c r="N22" s="89"/>
      <c r="O22" s="90">
        <f t="shared" si="0"/>
        <v>332.64</v>
      </c>
      <c r="T22"/>
    </row>
    <row r="23" spans="1:24" s="44" customFormat="1" ht="24.75" customHeight="1" thickBot="1" x14ac:dyDescent="0.25">
      <c r="A23" s="361"/>
      <c r="B23" s="363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>
        <f>Τιμές!F8</f>
        <v>7.3499999999999996E-2</v>
      </c>
      <c r="N23" s="94"/>
      <c r="O23" s="95">
        <f t="shared" si="0"/>
        <v>161.69999999999999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>
        <f>Τιμές!D9</f>
        <v>3.15E-2</v>
      </c>
      <c r="J24" s="111"/>
      <c r="K24" s="112">
        <f t="shared" si="1"/>
        <v>13.702500000000001</v>
      </c>
      <c r="L24" s="113"/>
      <c r="M24" s="114"/>
      <c r="N24" s="111"/>
      <c r="O24" s="115">
        <f t="shared" si="0"/>
        <v>164.43</v>
      </c>
      <c r="T24"/>
    </row>
    <row r="25" spans="1:24" s="44" customFormat="1" x14ac:dyDescent="0.2">
      <c r="A25" s="364" t="s">
        <v>75</v>
      </c>
      <c r="B25" s="365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>
        <f>Τιμές!D10</f>
        <v>4.2000000000000003E-2</v>
      </c>
      <c r="I25" s="88"/>
      <c r="J25" s="89"/>
      <c r="K25" s="118">
        <f t="shared" si="1"/>
        <v>221.76</v>
      </c>
      <c r="L25" s="87"/>
      <c r="M25" s="88"/>
      <c r="N25" s="89"/>
      <c r="O25" s="119">
        <f t="shared" si="0"/>
        <v>2661.12</v>
      </c>
      <c r="S25"/>
      <c r="T25"/>
      <c r="U25"/>
      <c r="V25"/>
      <c r="W25"/>
      <c r="X25"/>
    </row>
    <row r="26" spans="1:24" s="44" customFormat="1" x14ac:dyDescent="0.2">
      <c r="A26" s="360"/>
      <c r="B26" s="362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>
        <f>Τιμές!F10</f>
        <v>5.2499999999999998E-2</v>
      </c>
      <c r="J26" s="125"/>
      <c r="K26" s="126">
        <f t="shared" si="1"/>
        <v>63</v>
      </c>
      <c r="L26" s="127"/>
      <c r="M26" s="128"/>
      <c r="N26" s="129"/>
      <c r="O26" s="130">
        <f t="shared" si="0"/>
        <v>756</v>
      </c>
      <c r="S26"/>
      <c r="T26"/>
      <c r="U26"/>
      <c r="V26"/>
      <c r="W26"/>
      <c r="X26"/>
    </row>
    <row r="27" spans="1:24" s="44" customFormat="1" ht="13.5" thickBot="1" x14ac:dyDescent="0.25">
      <c r="A27" s="361"/>
      <c r="B27" s="363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>
        <f>Τιμές!H10</f>
        <v>0.126</v>
      </c>
      <c r="O27" s="238">
        <f t="shared" si="0"/>
        <v>30.24</v>
      </c>
      <c r="Q27"/>
      <c r="R27"/>
      <c r="S27"/>
      <c r="T27"/>
      <c r="U27"/>
      <c r="V27"/>
      <c r="W27"/>
      <c r="X27"/>
    </row>
    <row r="28" spans="1:24" s="44" customFormat="1" x14ac:dyDescent="0.2">
      <c r="A28" s="360" t="s">
        <v>77</v>
      </c>
      <c r="B28" s="362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>
        <f>Τιμές!D11</f>
        <v>7.3499999999999996E-2</v>
      </c>
      <c r="K28" s="134">
        <f t="shared" si="1"/>
        <v>34.545000000000002</v>
      </c>
      <c r="L28" s="75"/>
      <c r="M28" s="135"/>
      <c r="N28" s="73"/>
      <c r="O28" s="136">
        <f t="shared" si="0"/>
        <v>414.54</v>
      </c>
      <c r="Q28" s="45"/>
      <c r="R28" s="45"/>
      <c r="T28"/>
    </row>
    <row r="29" spans="1:24" s="44" customFormat="1" ht="13.5" thickBot="1" x14ac:dyDescent="0.25">
      <c r="A29" s="361"/>
      <c r="B29" s="363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>
        <f>Τιμές!H11</f>
        <v>0.105</v>
      </c>
      <c r="O29" s="238">
        <f t="shared" si="0"/>
        <v>49.35</v>
      </c>
      <c r="Q29" s="58"/>
      <c r="R29" s="45"/>
      <c r="T29"/>
    </row>
    <row r="30" spans="1:24" s="44" customFormat="1" x14ac:dyDescent="0.2">
      <c r="A30" s="360" t="s">
        <v>80</v>
      </c>
      <c r="B30" s="362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>
        <f>Τιμές!D12</f>
        <v>2.63E-2</v>
      </c>
      <c r="I30" s="72"/>
      <c r="J30" s="73"/>
      <c r="K30" s="74">
        <f t="shared" si="1"/>
        <v>167.79400000000001</v>
      </c>
      <c r="L30" s="75"/>
      <c r="M30" s="72"/>
      <c r="N30" s="73"/>
      <c r="O30" s="76">
        <f t="shared" si="0"/>
        <v>2013.528</v>
      </c>
      <c r="Q30" s="45"/>
      <c r="R30" s="45"/>
      <c r="T30"/>
    </row>
    <row r="31" spans="1:24" s="44" customFormat="1" x14ac:dyDescent="0.2">
      <c r="A31" s="360"/>
      <c r="B31" s="362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>
        <f>Τιμές!F12</f>
        <v>3.15E-2</v>
      </c>
      <c r="K31" s="53">
        <f t="shared" si="1"/>
        <v>9.1349999999999998</v>
      </c>
      <c r="L31" s="54"/>
      <c r="M31" s="51"/>
      <c r="N31" s="56"/>
      <c r="O31" s="57">
        <f t="shared" si="0"/>
        <v>109.62</v>
      </c>
      <c r="T31"/>
    </row>
    <row r="32" spans="1:24" s="44" customFormat="1" ht="13.5" thickBot="1" x14ac:dyDescent="0.25">
      <c r="A32" s="361"/>
      <c r="B32" s="363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>
        <f>Τιμές!H12</f>
        <v>5.2499999999999998E-2</v>
      </c>
      <c r="O32" s="238">
        <f t="shared" si="0"/>
        <v>15.225</v>
      </c>
      <c r="T32"/>
    </row>
    <row r="33" spans="1:24" s="44" customFormat="1" x14ac:dyDescent="0.2">
      <c r="A33" s="360" t="s">
        <v>83</v>
      </c>
      <c r="B33" s="362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>
        <f>Τιμές!D13</f>
        <v>2.63E-2</v>
      </c>
      <c r="I33" s="135"/>
      <c r="J33" s="137"/>
      <c r="K33" s="74">
        <f t="shared" si="1"/>
        <v>92.575999999999993</v>
      </c>
      <c r="L33" s="75"/>
      <c r="M33" s="72"/>
      <c r="N33" s="73"/>
      <c r="O33" s="76">
        <f t="shared" si="0"/>
        <v>1110.912</v>
      </c>
      <c r="T33"/>
    </row>
    <row r="34" spans="1:24" s="44" customFormat="1" x14ac:dyDescent="0.2">
      <c r="A34" s="360"/>
      <c r="B34" s="362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>
        <f>Τιμές!F13</f>
        <v>3.15E-2</v>
      </c>
      <c r="K34" s="53">
        <f t="shared" si="1"/>
        <v>5.04</v>
      </c>
      <c r="L34" s="127"/>
      <c r="M34" s="128"/>
      <c r="N34" s="129"/>
      <c r="O34" s="57">
        <f t="shared" si="0"/>
        <v>60.48</v>
      </c>
      <c r="T34"/>
    </row>
    <row r="35" spans="1:24" s="44" customFormat="1" ht="13.5" thickBot="1" x14ac:dyDescent="0.25">
      <c r="A35" s="361"/>
      <c r="B35" s="363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>
        <f>Τιμές!H13</f>
        <v>8.4000000000000005E-2</v>
      </c>
      <c r="O35" s="238">
        <f t="shared" si="0"/>
        <v>13.44</v>
      </c>
      <c r="T35"/>
    </row>
    <row r="36" spans="1:24" s="44" customFormat="1" x14ac:dyDescent="0.2">
      <c r="A36" s="360" t="s">
        <v>87</v>
      </c>
      <c r="B36" s="362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>
        <f>Τιμές!D14</f>
        <v>2.63E-2</v>
      </c>
      <c r="J36" s="137"/>
      <c r="K36" s="86">
        <f t="shared" si="1"/>
        <v>24.327500000000001</v>
      </c>
      <c r="L36" s="75"/>
      <c r="M36" s="135"/>
      <c r="N36" s="73"/>
      <c r="O36" s="141">
        <f>ROUND(12*(K36+$C36*(SUMPRODUCT(L$3:N$3,L36:N36))),4)</f>
        <v>291.93</v>
      </c>
      <c r="Q36" s="45"/>
      <c r="R36" s="45"/>
      <c r="T36"/>
    </row>
    <row r="37" spans="1:24" s="44" customFormat="1" ht="13.5" thickBot="1" x14ac:dyDescent="0.25">
      <c r="A37" s="361"/>
      <c r="B37" s="363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>
        <f>Τιμές!F14</f>
        <v>7.3499999999999996E-2</v>
      </c>
      <c r="K37" s="143">
        <f t="shared" si="1"/>
        <v>13.5975</v>
      </c>
      <c r="L37" s="66"/>
      <c r="M37" s="63"/>
      <c r="N37" s="94"/>
      <c r="O37" s="144">
        <f>ROUND(12*(K37+$C37*(SUMPRODUCT(L$3:N$3,L37:N37))),4)</f>
        <v>163.16999999999999</v>
      </c>
      <c r="Q37" s="58"/>
      <c r="R37" s="45"/>
      <c r="T37"/>
    </row>
    <row r="38" spans="1:24" s="44" customFormat="1" ht="24.75" thickBot="1" x14ac:dyDescent="0.25">
      <c r="A38" s="332" t="s">
        <v>111</v>
      </c>
      <c r="B38" s="334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>
        <f>Τιμές!H15</f>
        <v>7.3499999999999996E-2</v>
      </c>
      <c r="O38" s="240">
        <f>ROUND(12*(K38+$C38*(SUMPRODUCT(L$3:N$3,L38:N38))),4)</f>
        <v>2.94</v>
      </c>
      <c r="T38"/>
    </row>
    <row r="39" spans="1:24" s="44" customFormat="1" ht="22.5" customHeight="1" thickBot="1" x14ac:dyDescent="0.25">
      <c r="A39" s="332" t="s">
        <v>90</v>
      </c>
      <c r="B39" s="334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>
        <f>Τιμές!D16</f>
        <v>6.3E-3</v>
      </c>
      <c r="I39" s="104"/>
      <c r="J39" s="102"/>
      <c r="K39" s="150">
        <f t="shared" si="1"/>
        <v>5.9598000000000004</v>
      </c>
      <c r="L39" s="103"/>
      <c r="M39" s="104"/>
      <c r="N39" s="102"/>
      <c r="O39" s="151">
        <f>ROUND(12*(K39+$C39*(SUMPRODUCT(L$3:N$3,L39:N39))),4)</f>
        <v>71.517600000000002</v>
      </c>
      <c r="T39"/>
    </row>
    <row r="40" spans="1:24" s="44" customFormat="1" ht="17.25" customHeight="1" x14ac:dyDescent="0.2">
      <c r="A40" s="360" t="s">
        <v>93</v>
      </c>
      <c r="B40" s="362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>
        <f>Τιμές!D17</f>
        <v>2.1000000000000001E-2</v>
      </c>
      <c r="I40" s="72"/>
      <c r="J40" s="137"/>
      <c r="K40" s="74">
        <f t="shared" si="1"/>
        <v>390.39</v>
      </c>
      <c r="L40" s="75"/>
      <c r="M40" s="72"/>
      <c r="N40" s="73"/>
      <c r="O40" s="76">
        <f t="shared" si="0"/>
        <v>4684.68</v>
      </c>
      <c r="T40"/>
    </row>
    <row r="41" spans="1:24" s="44" customFormat="1" ht="17.25" customHeight="1" thickBot="1" x14ac:dyDescent="0.25">
      <c r="A41" s="361"/>
      <c r="B41" s="363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>
        <f>Τιμές!F17</f>
        <v>3.15E-2</v>
      </c>
      <c r="K41" s="143">
        <f t="shared" si="1"/>
        <v>26.6175</v>
      </c>
      <c r="L41" s="66"/>
      <c r="M41" s="63"/>
      <c r="N41" s="94"/>
      <c r="O41" s="144">
        <f t="shared" si="0"/>
        <v>319.41000000000003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>
        <f>Τιμές!D18</f>
        <v>6.3E-2</v>
      </c>
      <c r="K42" s="155">
        <f t="shared" si="1"/>
        <v>126</v>
      </c>
      <c r="L42" s="113"/>
      <c r="M42" s="114"/>
      <c r="N42" s="111"/>
      <c r="O42" s="156">
        <f t="shared" si="0"/>
        <v>1512</v>
      </c>
      <c r="T42"/>
    </row>
    <row r="43" spans="1:24" s="44" customFormat="1" ht="26.25" customHeight="1" thickBot="1" x14ac:dyDescent="0.25">
      <c r="A43" s="332" t="s">
        <v>96</v>
      </c>
      <c r="B43" s="334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>
        <f>Τιμές!F19</f>
        <v>6.3E-2</v>
      </c>
      <c r="N43" s="102"/>
      <c r="O43" s="158">
        <f t="shared" si="0"/>
        <v>441</v>
      </c>
      <c r="T43"/>
    </row>
    <row r="44" spans="1:24" s="44" customFormat="1" ht="28.5" customHeight="1" thickBot="1" x14ac:dyDescent="0.25">
      <c r="A44" s="332" t="s">
        <v>98</v>
      </c>
      <c r="B44" s="334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>
        <f>Τιμές!F20</f>
        <v>0.84</v>
      </c>
      <c r="M44" s="104"/>
      <c r="N44" s="102"/>
      <c r="O44" s="244">
        <f t="shared" si="0"/>
        <v>3780</v>
      </c>
      <c r="T44"/>
    </row>
    <row r="45" spans="1:24" s="44" customFormat="1" ht="30.75" customHeight="1" thickBot="1" x14ac:dyDescent="0.25">
      <c r="A45" s="332" t="s">
        <v>100</v>
      </c>
      <c r="B45" s="334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>
        <f>Τιμές!F21</f>
        <v>0.1575</v>
      </c>
      <c r="N45" s="147"/>
      <c r="O45" s="158">
        <f t="shared" si="0"/>
        <v>236.25</v>
      </c>
      <c r="T45"/>
    </row>
    <row r="46" spans="1:24" s="44" customFormat="1" ht="17.25" customHeight="1" thickBot="1" x14ac:dyDescent="0.25">
      <c r="A46" s="331" t="s">
        <v>101</v>
      </c>
      <c r="B46" s="333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>
        <f>Τιμές!D22</f>
        <v>1.26E-2</v>
      </c>
      <c r="K46" s="160">
        <f t="shared" si="1"/>
        <v>8.6310000000000002</v>
      </c>
      <c r="L46" s="127"/>
      <c r="M46" s="128"/>
      <c r="N46" s="129"/>
      <c r="O46" s="161">
        <f t="shared" si="0"/>
        <v>103.572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10.053599999999999</v>
      </c>
      <c r="H47" s="166">
        <f>ROUND(SUMPRODUCT($C6:$C46,H6:H46),4)</f>
        <v>309.59339999999997</v>
      </c>
      <c r="I47" s="167">
        <f>ROUND(SUMPRODUCT($C6:$C46,I6:I46),4)</f>
        <v>32.049999999999997</v>
      </c>
      <c r="J47" s="168">
        <f>ROUND(SUMPRODUCT($C6:$C46,J6:J46),4)</f>
        <v>414.3775</v>
      </c>
      <c r="K47" s="169">
        <f>ROUND(SUM(K6:K46),4)</f>
        <v>7828.0406999999996</v>
      </c>
      <c r="L47" s="170">
        <f>ROUND(SUMPRODUCT($C6:$C46,L6:L46),4)</f>
        <v>1260</v>
      </c>
      <c r="M47" s="171">
        <f>ROUND(SUMPRODUCT($C6:$C46,M6:M46),4)</f>
        <v>716.83500000000004</v>
      </c>
      <c r="N47" s="241">
        <f>ROUND(SUMPRODUCT($C6:$C46,N6:N46),4)</f>
        <v>788.38199999999995</v>
      </c>
      <c r="O47" s="172">
        <f>ROUND(SUM(O6:O46),4)</f>
        <v>99938.540399999998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7828.0406999999996</v>
      </c>
      <c r="L48" s="163"/>
      <c r="M48" s="163"/>
      <c r="N48" s="173" t="s">
        <v>105</v>
      </c>
      <c r="O48" s="172">
        <f>ROUND((K48+(SUMPRODUCT(L3:N3,L47:N47)))*12,4)</f>
        <v>99938.540399999998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9" t="s">
        <v>106</v>
      </c>
      <c r="B49" s="350"/>
      <c r="C49" s="350"/>
      <c r="D49" s="350"/>
      <c r="E49" s="350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51"/>
      <c r="B50" s="352"/>
      <c r="C50" s="352"/>
      <c r="D50" s="352"/>
      <c r="E50" s="352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53" t="s">
        <v>211</v>
      </c>
      <c r="B51" s="352"/>
      <c r="C51" s="352"/>
      <c r="D51" s="352"/>
      <c r="E51" s="352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20.25" customHeight="1" thickBot="1" x14ac:dyDescent="0.25">
      <c r="A52" s="354"/>
      <c r="B52" s="355"/>
      <c r="C52" s="355"/>
      <c r="D52" s="355"/>
      <c r="E52" s="35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>
        <v>42.25</v>
      </c>
      <c r="I53" s="356" t="s">
        <v>209</v>
      </c>
      <c r="J53" s="357"/>
      <c r="K53" s="193">
        <f t="shared" ref="K53:K57" si="2">H53*22</f>
        <v>929.5</v>
      </c>
      <c r="L53" s="358" t="s">
        <v>108</v>
      </c>
      <c r="M53" s="359"/>
      <c r="N53" s="357"/>
      <c r="O53" s="194">
        <f>ROUND(K53*14,2)</f>
        <v>13013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7" si="3">8/8</f>
        <v>1</v>
      </c>
      <c r="H54" s="230">
        <v>42.25</v>
      </c>
      <c r="I54" s="345"/>
      <c r="J54" s="346"/>
      <c r="K54" s="199">
        <f t="shared" si="2"/>
        <v>929.5</v>
      </c>
      <c r="L54" s="347"/>
      <c r="M54" s="348"/>
      <c r="N54" s="346"/>
      <c r="O54" s="200">
        <f>ROUND(K54*14,2)</f>
        <v>13013</v>
      </c>
      <c r="Q54" s="201"/>
    </row>
    <row r="55" spans="1:24" s="44" customFormat="1" ht="30" customHeight="1" x14ac:dyDescent="0.2">
      <c r="A55" s="195" t="s">
        <v>110</v>
      </c>
      <c r="B55" s="196" t="s">
        <v>212</v>
      </c>
      <c r="C55" s="254"/>
      <c r="D55" s="197"/>
      <c r="E55" s="197"/>
      <c r="F55" s="198"/>
      <c r="G55" s="294">
        <f t="shared" si="3"/>
        <v>1</v>
      </c>
      <c r="H55" s="230">
        <v>42.25</v>
      </c>
      <c r="I55" s="345"/>
      <c r="J55" s="346"/>
      <c r="K55" s="199">
        <f t="shared" si="2"/>
        <v>929.5</v>
      </c>
      <c r="L55" s="347"/>
      <c r="M55" s="348"/>
      <c r="N55" s="346"/>
      <c r="O55" s="200">
        <f>ROUND(K55*14,2)</f>
        <v>13013</v>
      </c>
      <c r="Q55" s="201"/>
    </row>
    <row r="56" spans="1:24" s="44" customFormat="1" ht="30" customHeight="1" x14ac:dyDescent="0.2">
      <c r="A56" s="195" t="s">
        <v>110</v>
      </c>
      <c r="B56" s="196" t="s">
        <v>213</v>
      </c>
      <c r="C56" s="254"/>
      <c r="D56" s="197"/>
      <c r="E56" s="197"/>
      <c r="F56" s="198"/>
      <c r="G56" s="294">
        <f t="shared" si="3"/>
        <v>1</v>
      </c>
      <c r="H56" s="230">
        <v>42.25</v>
      </c>
      <c r="I56" s="345"/>
      <c r="J56" s="346"/>
      <c r="K56" s="199">
        <f t="shared" si="2"/>
        <v>929.5</v>
      </c>
      <c r="L56" s="347"/>
      <c r="M56" s="348"/>
      <c r="N56" s="346"/>
      <c r="O56" s="200">
        <f>ROUND(K56*14,2)</f>
        <v>13013</v>
      </c>
      <c r="Q56" s="201"/>
    </row>
    <row r="57" spans="1:24" s="44" customFormat="1" ht="30" customHeight="1" thickBot="1" x14ac:dyDescent="0.25">
      <c r="A57" s="202" t="s">
        <v>110</v>
      </c>
      <c r="B57" s="203" t="s">
        <v>214</v>
      </c>
      <c r="C57" s="255"/>
      <c r="D57" s="204"/>
      <c r="E57" s="204"/>
      <c r="F57" s="205"/>
      <c r="G57" s="295">
        <f t="shared" si="3"/>
        <v>1</v>
      </c>
      <c r="H57" s="231">
        <v>42.25</v>
      </c>
      <c r="I57" s="342"/>
      <c r="J57" s="343"/>
      <c r="K57" s="206">
        <f t="shared" si="2"/>
        <v>929.5</v>
      </c>
      <c r="L57" s="344"/>
      <c r="M57" s="344"/>
      <c r="N57" s="344"/>
      <c r="O57" s="207">
        <f>ROUND(K57*14,2)</f>
        <v>13013</v>
      </c>
      <c r="S57" s="201"/>
    </row>
    <row r="58" spans="1:24" s="44" customFormat="1" ht="19.5" thickTop="1" thickBot="1" x14ac:dyDescent="0.25">
      <c r="A58" s="180"/>
      <c r="B58" s="180"/>
      <c r="C58" s="256"/>
      <c r="D58" s="180"/>
      <c r="E58" s="180"/>
      <c r="F58" s="180"/>
      <c r="G58" s="180"/>
      <c r="H58" s="180"/>
      <c r="I58" s="180"/>
      <c r="J58" s="181" t="s">
        <v>210</v>
      </c>
      <c r="K58" s="208">
        <f>ROUND(SUM(K48,K53:K57),2)</f>
        <v>12475.54</v>
      </c>
      <c r="L58" s="175"/>
      <c r="M58" s="175"/>
      <c r="N58" s="176" t="s">
        <v>109</v>
      </c>
      <c r="O58" s="209">
        <f>ROUND(SUM(O48,O53:O57),2)</f>
        <v>165003.54</v>
      </c>
      <c r="Q58" s="210"/>
      <c r="R58" s="211"/>
      <c r="T58" s="210"/>
      <c r="V58"/>
      <c r="W58"/>
      <c r="X58"/>
    </row>
    <row r="59" spans="1:24" s="212" customFormat="1" ht="15.75" thickTop="1" x14ac:dyDescent="0.2">
      <c r="C59" s="257"/>
      <c r="J59" s="213"/>
      <c r="K59" s="214"/>
      <c r="L59" s="215"/>
      <c r="M59" s="215"/>
      <c r="N59" s="216"/>
      <c r="O59"/>
      <c r="P59"/>
      <c r="Q59"/>
      <c r="R59"/>
      <c r="S59" s="217"/>
      <c r="T59" s="210"/>
      <c r="U59" s="217"/>
      <c r="V59" s="217"/>
      <c r="W59" s="217"/>
      <c r="X59" s="217"/>
    </row>
    <row r="60" spans="1:24" s="212" customFormat="1" ht="15" x14ac:dyDescent="0.2">
      <c r="C60" s="257"/>
      <c r="J60" s="213"/>
      <c r="K60" s="214"/>
      <c r="L60" s="215"/>
      <c r="M60" s="215"/>
      <c r="N60" s="216"/>
      <c r="O60" s="218"/>
      <c r="P60"/>
      <c r="Q60"/>
      <c r="R60"/>
      <c r="S60"/>
      <c r="T60" s="210"/>
      <c r="U60" s="217"/>
      <c r="V60" s="217"/>
      <c r="W60" s="217"/>
      <c r="X60" s="217"/>
    </row>
    <row r="61" spans="1:24" x14ac:dyDescent="0.2">
      <c r="A61" s="217"/>
      <c r="B61" s="217"/>
      <c r="C61" s="335"/>
      <c r="D61" s="217"/>
      <c r="E61" s="217"/>
      <c r="F61" s="217"/>
      <c r="G61" s="217"/>
      <c r="H61" s="217"/>
      <c r="I61" s="217"/>
      <c r="J61" s="217"/>
    </row>
    <row r="62" spans="1:24" x14ac:dyDescent="0.2">
      <c r="A62" s="217"/>
      <c r="B62" s="217"/>
      <c r="C62" s="335"/>
      <c r="D62" s="217"/>
      <c r="E62" s="217"/>
      <c r="F62" s="217"/>
      <c r="G62" s="217"/>
      <c r="H62" s="336"/>
      <c r="I62" s="337"/>
      <c r="J62" s="217"/>
    </row>
    <row r="63" spans="1:24" x14ac:dyDescent="0.2">
      <c r="A63" s="217"/>
      <c r="B63" s="217"/>
      <c r="C63" s="335"/>
      <c r="D63" s="217"/>
      <c r="E63" s="217"/>
      <c r="F63" s="217"/>
      <c r="G63" s="337"/>
      <c r="H63" s="336"/>
      <c r="I63" s="337"/>
      <c r="J63" s="337"/>
      <c r="K63" s="337"/>
      <c r="L63" s="337"/>
    </row>
    <row r="64" spans="1:24" x14ac:dyDescent="0.2">
      <c r="A64" s="217"/>
      <c r="B64" s="217"/>
      <c r="C64" s="335"/>
      <c r="D64" s="217"/>
      <c r="E64" s="217"/>
      <c r="F64" s="217"/>
      <c r="G64" s="217"/>
      <c r="H64" s="217"/>
      <c r="I64" s="217"/>
      <c r="J64" s="217"/>
    </row>
    <row r="65" spans="1:10" x14ac:dyDescent="0.2">
      <c r="A65" s="217"/>
      <c r="B65" s="217"/>
      <c r="C65" s="335"/>
      <c r="D65" s="217"/>
      <c r="E65" s="338"/>
      <c r="F65" s="217"/>
      <c r="G65" s="338"/>
      <c r="H65" s="338"/>
      <c r="I65" s="217"/>
      <c r="J65" s="217"/>
    </row>
    <row r="66" spans="1:10" x14ac:dyDescent="0.2">
      <c r="A66" s="217"/>
      <c r="B66" s="217"/>
      <c r="C66" s="335"/>
      <c r="D66" s="217"/>
      <c r="E66" s="217"/>
      <c r="F66" s="217"/>
      <c r="G66" s="217"/>
      <c r="H66" s="217"/>
      <c r="I66" s="217"/>
      <c r="J66" s="217"/>
    </row>
    <row r="67" spans="1:10" x14ac:dyDescent="0.2">
      <c r="A67" s="217"/>
      <c r="B67" s="217"/>
      <c r="C67" s="335"/>
      <c r="D67" s="217"/>
      <c r="E67" s="217"/>
      <c r="F67" s="217"/>
      <c r="G67" s="217"/>
      <c r="H67" s="217"/>
      <c r="I67" s="217"/>
      <c r="J67" s="217"/>
    </row>
    <row r="68" spans="1:10" x14ac:dyDescent="0.2">
      <c r="A68" s="217"/>
      <c r="B68" s="217"/>
      <c r="C68" s="335"/>
      <c r="D68" s="217"/>
      <c r="E68" s="217"/>
      <c r="F68" s="217"/>
      <c r="G68" s="217"/>
      <c r="H68" s="217"/>
      <c r="I68" s="217"/>
      <c r="J68" s="217"/>
    </row>
    <row r="69" spans="1:10" x14ac:dyDescent="0.2">
      <c r="A69" s="217"/>
      <c r="B69" s="217"/>
      <c r="C69" s="335"/>
      <c r="D69" s="217"/>
      <c r="E69" s="217"/>
      <c r="F69" s="217"/>
      <c r="G69" s="217"/>
      <c r="H69" s="217"/>
      <c r="I69" s="217"/>
      <c r="J69" s="217"/>
    </row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I57:J57"/>
    <mergeCell ref="L57:N57"/>
    <mergeCell ref="I55:J55"/>
    <mergeCell ref="L55:N55"/>
    <mergeCell ref="I56:J56"/>
    <mergeCell ref="L56:N56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3" priority="4" stopIfTrue="1" operator="notEqual">
      <formula>0</formula>
    </cfRule>
  </conditionalFormatting>
  <conditionalFormatting sqref="O17">
    <cfRule type="cellIs" dxfId="2" priority="3" stopIfTrue="1" operator="notEqual">
      <formula>0</formula>
    </cfRule>
  </conditionalFormatting>
  <conditionalFormatting sqref="K17">
    <cfRule type="cellIs" dxfId="1" priority="2" stopIfTrue="1" operator="notEqual">
      <formula>0</formula>
    </cfRule>
  </conditionalFormatting>
  <conditionalFormatting sqref="O10 K10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Περιβάλλον</vt:lpstr>
      <vt:lpstr>Ε1</vt:lpstr>
      <vt:lpstr>Ε2</vt:lpstr>
      <vt:lpstr>Ε3</vt:lpstr>
      <vt:lpstr>Ε4</vt:lpstr>
      <vt:lpstr>επιφ.καθαρ.από πρωινούς</vt:lpstr>
      <vt:lpstr>ΑΡΓΙΕΣ</vt:lpstr>
      <vt:lpstr>Τιμές</vt:lpstr>
      <vt:lpstr>Βαθμολογία</vt:lpstr>
      <vt:lpstr>Sheet1</vt:lpstr>
      <vt:lpstr>Πίνακας Δ2_ΔΙΑΚΗΡΥΞΗΣ</vt:lpstr>
      <vt:lpstr>Πίνακας Δ3</vt:lpstr>
      <vt:lpstr>Πίνακας Δ3_ΔΙΑΚΗΡΥΞΗΣ</vt:lpstr>
      <vt:lpstr>'Πίνακας Δ2_ΔΙΑΚΗΡΥΞΗΣ'!Print_Area</vt:lpstr>
      <vt:lpstr>'Πίνακας Δ3'!Print_Area</vt:lpstr>
      <vt:lpstr>'Πίνακας Δ3_ΔΙΑΚΗΡΥΞΗΣ'!Print_Area</vt:lpstr>
      <vt:lpstr>'Πίνακας Δ2_ΔΙΑΚΗΡΥΞΗΣ'!Print_Titles</vt:lpstr>
      <vt:lpstr>'Πίνακας Δ3'!Print_Titles</vt:lpstr>
      <vt:lpstr>'Πίνακας Δ3_ΔΙΑΚΗΡΥΞΗΣ'!Print_Titles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Vasileia Giannakopoulou</cp:lastModifiedBy>
  <cp:lastPrinted>2018-09-12T05:31:13Z</cp:lastPrinted>
  <dcterms:created xsi:type="dcterms:W3CDTF">2013-09-13T04:55:35Z</dcterms:created>
  <dcterms:modified xsi:type="dcterms:W3CDTF">2022-05-24T09:06:39Z</dcterms:modified>
  <cp:contentStatus/>
</cp:coreProperties>
</file>